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CNIT 2020-2021\Cap. V CNIT 2020-2021\Per Par. V.4 da Berna ISTAT - Conto 2020-21\File + append. definitivo Berna Conto 2020-2021\"/>
    </mc:Choice>
  </mc:AlternateContent>
  <xr:revisionPtr revIDLastSave="0" documentId="13_ncr:1_{A553FF0E-434A-4ECA-ABDD-AD24772EE908}" xr6:coauthVersionLast="47" xr6:coauthVersionMax="47" xr10:uidLastSave="{00000000-0000-0000-0000-000000000000}"/>
  <bookViews>
    <workbookView xWindow="-120" yWindow="-120" windowWidth="29040" windowHeight="15840" tabRatio="933" xr2:uid="{00000000-000D-0000-FFFF-FFFF00000000}"/>
  </bookViews>
  <sheets>
    <sheet name=" Tab.V.4.1A" sheetId="4" r:id="rId1"/>
    <sheet name="Per Tab.V.4.1A nuova" sheetId="18" state="hidden" r:id="rId2"/>
    <sheet name="Dati ISTAT di supporto" sheetId="10" state="hidden" r:id="rId3"/>
    <sheet name=" Tab.V.4.2A " sheetId="5" r:id="rId4"/>
    <sheet name=" Tab. V.4.3A" sheetId="6" r:id="rId5"/>
    <sheet name="Per Tab. V.4.3A nuova" sheetId="19" state="hidden" r:id="rId6"/>
    <sheet name="Dati Istat di supporto 2 t" sheetId="15" state="hidden" r:id="rId7"/>
    <sheet name="Dati Istat di supporto 2" sheetId="11" state="hidden" r:id="rId8"/>
    <sheet name="Dati Istat di supporto 2 tkm" sheetId="16" state="hidden" r:id="rId9"/>
    <sheet name="Dari Istat di supporto 3 tkm" sheetId="17" state="hidden" r:id="rId10"/>
    <sheet name=" Tab.V.4.4A" sheetId="7" r:id="rId11"/>
    <sheet name="Per Tab. V.4.4A nuova" sheetId="20" state="hidden" r:id="rId12"/>
    <sheet name=" Tab.V.4.5A" sheetId="8" r:id="rId13"/>
    <sheet name="Dati Istat di supporto 3" sheetId="12" state="hidden" r:id="rId14"/>
    <sheet name=" Tab. V.4.6A" sheetId="9" r:id="rId15"/>
    <sheet name="Per Tab. V.4.6A" sheetId="21" state="hidden" r:id="rId16"/>
    <sheet name="Dati Istat di supporto 4" sheetId="13" state="hidden" r:id="rId17"/>
  </sheets>
  <definedNames>
    <definedName name="_xlnm.Print_Area" localSheetId="14">' Tab. V.4.6A'!$A$1:$L$33</definedName>
    <definedName name="_xlnm.Print_Area" localSheetId="0">' Tab.V.4.1A'!$A$1:$L$46</definedName>
    <definedName name="_xlnm.Print_Area" localSheetId="3">' Tab.V.4.2A '!$A$1:$J$33</definedName>
    <definedName name="_xlnm.Print_Area" localSheetId="10">' Tab.V.4.4A'!$A$1:$AF$41</definedName>
    <definedName name="_xlnm.Print_Area" localSheetId="12">' Tab.V.4.5A'!$A$1:$AE$38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9" i="7" l="1"/>
  <c r="B82" i="6"/>
  <c r="B84" i="6"/>
  <c r="B85" i="6"/>
  <c r="C76" i="4"/>
  <c r="C77" i="4" s="1"/>
  <c r="E76" i="4"/>
  <c r="E77" i="4" s="1"/>
  <c r="F76" i="4"/>
  <c r="F77" i="4" s="1"/>
  <c r="H76" i="4"/>
  <c r="H77" i="4" s="1"/>
  <c r="I76" i="4"/>
  <c r="I77" i="4" s="1"/>
  <c r="B76" i="4"/>
  <c r="B77" i="4" s="1"/>
  <c r="G32" i="9" l="1"/>
  <c r="H32" i="9"/>
  <c r="F32" i="9"/>
  <c r="F7" i="9"/>
  <c r="G7" i="9"/>
  <c r="H7" i="9"/>
  <c r="F8" i="9"/>
  <c r="G8" i="9"/>
  <c r="H8" i="9"/>
  <c r="F9" i="9"/>
  <c r="G9" i="9"/>
  <c r="H9" i="9"/>
  <c r="F10" i="9"/>
  <c r="G10" i="9"/>
  <c r="H10" i="9"/>
  <c r="F11" i="9"/>
  <c r="G11" i="9"/>
  <c r="H11" i="9"/>
  <c r="F12" i="9"/>
  <c r="G12" i="9"/>
  <c r="H12" i="9"/>
  <c r="F13" i="9"/>
  <c r="G13" i="9"/>
  <c r="H13" i="9"/>
  <c r="F14" i="9"/>
  <c r="G14" i="9"/>
  <c r="H14" i="9"/>
  <c r="F15" i="9"/>
  <c r="G15" i="9"/>
  <c r="H15" i="9"/>
  <c r="F16" i="9"/>
  <c r="G16" i="9"/>
  <c r="H16" i="9"/>
  <c r="F17" i="9"/>
  <c r="G17" i="9"/>
  <c r="H17" i="9"/>
  <c r="F18" i="9"/>
  <c r="G18" i="9"/>
  <c r="H18" i="9"/>
  <c r="F19" i="9"/>
  <c r="G19" i="9"/>
  <c r="H19" i="9"/>
  <c r="F20" i="9"/>
  <c r="G20" i="9"/>
  <c r="H20" i="9"/>
  <c r="F21" i="9"/>
  <c r="G21" i="9"/>
  <c r="H21" i="9"/>
  <c r="F22" i="9"/>
  <c r="G22" i="9"/>
  <c r="H22" i="9"/>
  <c r="F23" i="9"/>
  <c r="G23" i="9"/>
  <c r="H23" i="9"/>
  <c r="F24" i="9"/>
  <c r="G24" i="9"/>
  <c r="H24" i="9"/>
  <c r="F25" i="9"/>
  <c r="G25" i="9"/>
  <c r="H25" i="9"/>
  <c r="F26" i="9"/>
  <c r="G26" i="9"/>
  <c r="H26" i="9"/>
  <c r="F27" i="9"/>
  <c r="G27" i="9"/>
  <c r="H27" i="9"/>
  <c r="F28" i="9"/>
  <c r="G28" i="9"/>
  <c r="H28" i="9"/>
  <c r="F29" i="9"/>
  <c r="G29" i="9"/>
  <c r="H29" i="9"/>
  <c r="F30" i="9"/>
  <c r="G30" i="9"/>
  <c r="H30" i="9"/>
  <c r="G6" i="9"/>
  <c r="H6" i="9"/>
  <c r="F6" i="9"/>
  <c r="C32" i="9"/>
  <c r="K32" i="9" s="1"/>
  <c r="D32" i="9"/>
  <c r="B32" i="9"/>
  <c r="B28" i="9"/>
  <c r="C28" i="9"/>
  <c r="D28" i="9"/>
  <c r="B29" i="9"/>
  <c r="C29" i="9"/>
  <c r="D29" i="9"/>
  <c r="B30" i="9"/>
  <c r="C30" i="9"/>
  <c r="D30" i="9"/>
  <c r="B7" i="9"/>
  <c r="C7" i="9"/>
  <c r="D7" i="9"/>
  <c r="B8" i="9"/>
  <c r="C8" i="9"/>
  <c r="D8" i="9"/>
  <c r="B9" i="9"/>
  <c r="C9" i="9"/>
  <c r="D9" i="9"/>
  <c r="B10" i="9"/>
  <c r="C10" i="9"/>
  <c r="D10" i="9"/>
  <c r="B11" i="9"/>
  <c r="C11" i="9"/>
  <c r="D11" i="9"/>
  <c r="B12" i="9"/>
  <c r="C12" i="9"/>
  <c r="D12" i="9"/>
  <c r="B13" i="9"/>
  <c r="C13" i="9"/>
  <c r="D13" i="9"/>
  <c r="B14" i="9"/>
  <c r="C14" i="9"/>
  <c r="D14" i="9"/>
  <c r="B15" i="9"/>
  <c r="C15" i="9"/>
  <c r="D15" i="9"/>
  <c r="B16" i="9"/>
  <c r="C16" i="9"/>
  <c r="D16" i="9"/>
  <c r="B17" i="9"/>
  <c r="C17" i="9"/>
  <c r="D17" i="9"/>
  <c r="B18" i="9"/>
  <c r="C18" i="9"/>
  <c r="D18" i="9"/>
  <c r="B19" i="9"/>
  <c r="C19" i="9"/>
  <c r="D19" i="9"/>
  <c r="B20" i="9"/>
  <c r="C20" i="9"/>
  <c r="D20" i="9"/>
  <c r="B21" i="9"/>
  <c r="C21" i="9"/>
  <c r="D21" i="9"/>
  <c r="B22" i="9"/>
  <c r="C22" i="9"/>
  <c r="D22" i="9"/>
  <c r="B23" i="9"/>
  <c r="C23" i="9"/>
  <c r="D23" i="9"/>
  <c r="B24" i="9"/>
  <c r="C24" i="9"/>
  <c r="D24" i="9"/>
  <c r="B25" i="9"/>
  <c r="C25" i="9"/>
  <c r="D25" i="9"/>
  <c r="B26" i="9"/>
  <c r="C26" i="9"/>
  <c r="D26" i="9"/>
  <c r="B27" i="9"/>
  <c r="C27" i="9"/>
  <c r="D27" i="9"/>
  <c r="D6" i="9"/>
  <c r="C6" i="9"/>
  <c r="B6" i="9"/>
  <c r="AD9" i="7"/>
  <c r="AD10" i="7"/>
  <c r="AD11" i="7"/>
  <c r="AD12" i="7"/>
  <c r="AD13" i="7"/>
  <c r="AD14" i="7"/>
  <c r="AD15" i="7"/>
  <c r="AD16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D33" i="7"/>
  <c r="AD34" i="7"/>
  <c r="AD8" i="7"/>
  <c r="S9" i="7"/>
  <c r="T9" i="7"/>
  <c r="U9" i="7"/>
  <c r="V9" i="7"/>
  <c r="W9" i="7"/>
  <c r="X9" i="7"/>
  <c r="Y9" i="7"/>
  <c r="S10" i="7"/>
  <c r="T10" i="7"/>
  <c r="U10" i="7"/>
  <c r="V10" i="7"/>
  <c r="W10" i="7"/>
  <c r="X10" i="7"/>
  <c r="Y10" i="7"/>
  <c r="S11" i="7"/>
  <c r="T11" i="7"/>
  <c r="U11" i="7"/>
  <c r="V11" i="7"/>
  <c r="W11" i="7"/>
  <c r="X11" i="7"/>
  <c r="Y11" i="7"/>
  <c r="S12" i="7"/>
  <c r="T12" i="7"/>
  <c r="U12" i="7"/>
  <c r="V12" i="7"/>
  <c r="W12" i="7"/>
  <c r="X12" i="7"/>
  <c r="Y12" i="7"/>
  <c r="S13" i="7"/>
  <c r="T13" i="7"/>
  <c r="U13" i="7"/>
  <c r="V13" i="7"/>
  <c r="W13" i="7"/>
  <c r="X13" i="7"/>
  <c r="Y13" i="7"/>
  <c r="S14" i="7"/>
  <c r="T14" i="7"/>
  <c r="U14" i="7"/>
  <c r="V14" i="7"/>
  <c r="W14" i="7"/>
  <c r="X14" i="7"/>
  <c r="Y14" i="7"/>
  <c r="S15" i="7"/>
  <c r="T15" i="7"/>
  <c r="U15" i="7"/>
  <c r="V15" i="7"/>
  <c r="W15" i="7"/>
  <c r="X15" i="7"/>
  <c r="Y15" i="7"/>
  <c r="S16" i="7"/>
  <c r="T16" i="7"/>
  <c r="U16" i="7"/>
  <c r="V16" i="7"/>
  <c r="W16" i="7"/>
  <c r="X16" i="7"/>
  <c r="Y16" i="7"/>
  <c r="S17" i="7"/>
  <c r="T17" i="7"/>
  <c r="U17" i="7"/>
  <c r="V17" i="7"/>
  <c r="W17" i="7"/>
  <c r="X17" i="7"/>
  <c r="Y17" i="7"/>
  <c r="S18" i="7"/>
  <c r="T18" i="7"/>
  <c r="U18" i="7"/>
  <c r="V18" i="7"/>
  <c r="W18" i="7"/>
  <c r="X18" i="7"/>
  <c r="Y18" i="7"/>
  <c r="S19" i="7"/>
  <c r="T19" i="7"/>
  <c r="U19" i="7"/>
  <c r="V19" i="7"/>
  <c r="W19" i="7"/>
  <c r="X19" i="7"/>
  <c r="Y19" i="7"/>
  <c r="S20" i="7"/>
  <c r="T20" i="7"/>
  <c r="U20" i="7"/>
  <c r="V20" i="7"/>
  <c r="W20" i="7"/>
  <c r="X20" i="7"/>
  <c r="Y20" i="7"/>
  <c r="S21" i="7"/>
  <c r="T21" i="7"/>
  <c r="U21" i="7"/>
  <c r="V21" i="7"/>
  <c r="W21" i="7"/>
  <c r="X21" i="7"/>
  <c r="Y21" i="7"/>
  <c r="S22" i="7"/>
  <c r="T22" i="7"/>
  <c r="U22" i="7"/>
  <c r="V22" i="7"/>
  <c r="W22" i="7"/>
  <c r="X22" i="7"/>
  <c r="Y22" i="7"/>
  <c r="S23" i="7"/>
  <c r="T23" i="7"/>
  <c r="U23" i="7"/>
  <c r="V23" i="7"/>
  <c r="W23" i="7"/>
  <c r="X23" i="7"/>
  <c r="Y23" i="7"/>
  <c r="S24" i="7"/>
  <c r="T24" i="7"/>
  <c r="U24" i="7"/>
  <c r="V24" i="7"/>
  <c r="W24" i="7"/>
  <c r="X24" i="7"/>
  <c r="Y24" i="7"/>
  <c r="S25" i="7"/>
  <c r="T25" i="7"/>
  <c r="U25" i="7"/>
  <c r="V25" i="7"/>
  <c r="W25" i="7"/>
  <c r="X25" i="7"/>
  <c r="Y25" i="7"/>
  <c r="S26" i="7"/>
  <c r="T26" i="7"/>
  <c r="U26" i="7"/>
  <c r="V26" i="7"/>
  <c r="W26" i="7"/>
  <c r="X26" i="7"/>
  <c r="Y26" i="7"/>
  <c r="S27" i="7"/>
  <c r="T27" i="7"/>
  <c r="U27" i="7"/>
  <c r="V27" i="7"/>
  <c r="W27" i="7"/>
  <c r="X27" i="7"/>
  <c r="Y27" i="7"/>
  <c r="S28" i="7"/>
  <c r="T28" i="7"/>
  <c r="U28" i="7"/>
  <c r="V28" i="7"/>
  <c r="W28" i="7"/>
  <c r="X28" i="7"/>
  <c r="Y28" i="7"/>
  <c r="S29" i="7"/>
  <c r="T29" i="7"/>
  <c r="U29" i="7"/>
  <c r="V29" i="7"/>
  <c r="W29" i="7"/>
  <c r="X29" i="7"/>
  <c r="Y29" i="7"/>
  <c r="S30" i="7"/>
  <c r="T30" i="7"/>
  <c r="U30" i="7"/>
  <c r="V30" i="7"/>
  <c r="W30" i="7"/>
  <c r="X30" i="7"/>
  <c r="Y30" i="7"/>
  <c r="S31" i="7"/>
  <c r="T31" i="7"/>
  <c r="U31" i="7"/>
  <c r="V31" i="7"/>
  <c r="W31" i="7"/>
  <c r="X31" i="7"/>
  <c r="Y31" i="7"/>
  <c r="S32" i="7"/>
  <c r="T32" i="7"/>
  <c r="U32" i="7"/>
  <c r="V32" i="7"/>
  <c r="W32" i="7"/>
  <c r="X32" i="7"/>
  <c r="Y32" i="7"/>
  <c r="S33" i="7"/>
  <c r="T33" i="7"/>
  <c r="U33" i="7"/>
  <c r="V33" i="7"/>
  <c r="W33" i="7"/>
  <c r="X33" i="7"/>
  <c r="Y33" i="7"/>
  <c r="S34" i="7"/>
  <c r="T34" i="7"/>
  <c r="U34" i="7"/>
  <c r="V34" i="7"/>
  <c r="W34" i="7"/>
  <c r="X34" i="7"/>
  <c r="Y34" i="7"/>
  <c r="T8" i="7"/>
  <c r="U8" i="7"/>
  <c r="V8" i="7"/>
  <c r="W8" i="7"/>
  <c r="X8" i="7"/>
  <c r="Y8" i="7"/>
  <c r="S8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B8" i="7"/>
  <c r="K9" i="6"/>
  <c r="K10" i="6"/>
  <c r="K11" i="6"/>
  <c r="K12" i="6"/>
  <c r="K28" i="6" s="1"/>
  <c r="E58" i="6" s="1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H9" i="6"/>
  <c r="H28" i="6" s="1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B9" i="6"/>
  <c r="B62" i="6" s="1"/>
  <c r="B87" i="6" s="1"/>
  <c r="B10" i="6"/>
  <c r="B63" i="6" s="1"/>
  <c r="B88" i="6" s="1"/>
  <c r="B11" i="6"/>
  <c r="B64" i="6" s="1"/>
  <c r="B12" i="6"/>
  <c r="B65" i="6" s="1"/>
  <c r="B13" i="6"/>
  <c r="B66" i="6" s="1"/>
  <c r="B14" i="6"/>
  <c r="B67" i="6" s="1"/>
  <c r="B15" i="6"/>
  <c r="B68" i="6" s="1"/>
  <c r="B16" i="6"/>
  <c r="B69" i="6" s="1"/>
  <c r="B17" i="6"/>
  <c r="B70" i="6" s="1"/>
  <c r="B18" i="6"/>
  <c r="B71" i="6" s="1"/>
  <c r="B19" i="6"/>
  <c r="B72" i="6" s="1"/>
  <c r="B20" i="6"/>
  <c r="B73" i="6" s="1"/>
  <c r="B21" i="6"/>
  <c r="B74" i="6" s="1"/>
  <c r="B22" i="6"/>
  <c r="B75" i="6" s="1"/>
  <c r="B23" i="6"/>
  <c r="B76" i="6" s="1"/>
  <c r="B24" i="6"/>
  <c r="B77" i="6" s="1"/>
  <c r="B25" i="6"/>
  <c r="B78" i="6" s="1"/>
  <c r="B26" i="6"/>
  <c r="B79" i="6" s="1"/>
  <c r="B27" i="6"/>
  <c r="B80" i="6" s="1"/>
  <c r="K8" i="6"/>
  <c r="H8" i="6"/>
  <c r="E8" i="6"/>
  <c r="E28" i="6" s="1"/>
  <c r="B8" i="6"/>
  <c r="B61" i="6" s="1"/>
  <c r="B86" i="6" s="1"/>
  <c r="F22" i="4"/>
  <c r="G22" i="4"/>
  <c r="H22" i="4"/>
  <c r="F23" i="4"/>
  <c r="G23" i="4"/>
  <c r="H23" i="4"/>
  <c r="F24" i="4"/>
  <c r="G24" i="4"/>
  <c r="H24" i="4"/>
  <c r="F25" i="4"/>
  <c r="G25" i="4"/>
  <c r="H25" i="4"/>
  <c r="F26" i="4"/>
  <c r="G26" i="4"/>
  <c r="H26" i="4"/>
  <c r="F27" i="4"/>
  <c r="G27" i="4"/>
  <c r="H27" i="4"/>
  <c r="F28" i="4"/>
  <c r="G28" i="4"/>
  <c r="H28" i="4"/>
  <c r="G21" i="4"/>
  <c r="H21" i="4"/>
  <c r="F21" i="4"/>
  <c r="C21" i="4"/>
  <c r="D21" i="4"/>
  <c r="B22" i="4"/>
  <c r="C22" i="4"/>
  <c r="D22" i="4"/>
  <c r="B23" i="4"/>
  <c r="C23" i="4"/>
  <c r="D23" i="4"/>
  <c r="B24" i="4"/>
  <c r="C24" i="4"/>
  <c r="D24" i="4"/>
  <c r="B25" i="4"/>
  <c r="C25" i="4"/>
  <c r="D25" i="4"/>
  <c r="B26" i="4"/>
  <c r="C26" i="4"/>
  <c r="D26" i="4"/>
  <c r="B27" i="4"/>
  <c r="C27" i="4"/>
  <c r="D27" i="4"/>
  <c r="B28" i="4"/>
  <c r="C28" i="4"/>
  <c r="D28" i="4"/>
  <c r="B21" i="4"/>
  <c r="J9" i="4"/>
  <c r="K9" i="4"/>
  <c r="L9" i="4"/>
  <c r="J10" i="4"/>
  <c r="K10" i="4"/>
  <c r="L10" i="4"/>
  <c r="J11" i="4"/>
  <c r="K11" i="4"/>
  <c r="L11" i="4"/>
  <c r="J12" i="4"/>
  <c r="K12" i="4"/>
  <c r="L12" i="4"/>
  <c r="J13" i="4"/>
  <c r="K13" i="4"/>
  <c r="L13" i="4"/>
  <c r="J14" i="4"/>
  <c r="K14" i="4"/>
  <c r="L14" i="4"/>
  <c r="J15" i="4"/>
  <c r="K15" i="4"/>
  <c r="L15" i="4"/>
  <c r="K8" i="4"/>
  <c r="L8" i="4"/>
  <c r="J8" i="4"/>
  <c r="F9" i="4"/>
  <c r="G9" i="4"/>
  <c r="H9" i="4"/>
  <c r="F10" i="4"/>
  <c r="G10" i="4"/>
  <c r="H10" i="4"/>
  <c r="F11" i="4"/>
  <c r="G11" i="4"/>
  <c r="H11" i="4"/>
  <c r="F12" i="4"/>
  <c r="G12" i="4"/>
  <c r="H12" i="4"/>
  <c r="F13" i="4"/>
  <c r="G13" i="4"/>
  <c r="H13" i="4"/>
  <c r="F14" i="4"/>
  <c r="G14" i="4"/>
  <c r="H14" i="4"/>
  <c r="F15" i="4"/>
  <c r="G15" i="4"/>
  <c r="H15" i="4"/>
  <c r="G8" i="4"/>
  <c r="H8" i="4"/>
  <c r="F8" i="4"/>
  <c r="D9" i="4"/>
  <c r="D10" i="4"/>
  <c r="D11" i="4"/>
  <c r="D12" i="4"/>
  <c r="D13" i="4"/>
  <c r="D14" i="4"/>
  <c r="D15" i="4"/>
  <c r="D8" i="4"/>
  <c r="B9" i="4"/>
  <c r="B10" i="4"/>
  <c r="B11" i="4"/>
  <c r="B12" i="4"/>
  <c r="B13" i="4"/>
  <c r="B14" i="4"/>
  <c r="B15" i="4"/>
  <c r="B8" i="4"/>
  <c r="C9" i="4"/>
  <c r="C10" i="4"/>
  <c r="C11" i="4"/>
  <c r="C12" i="4"/>
  <c r="C13" i="4"/>
  <c r="C14" i="4"/>
  <c r="C15" i="4"/>
  <c r="C8" i="4"/>
  <c r="F11" i="16"/>
  <c r="D11" i="16"/>
  <c r="H11" i="16" s="1"/>
  <c r="J32" i="9" l="1"/>
  <c r="C58" i="6"/>
  <c r="Q28" i="6"/>
  <c r="N28" i="6"/>
  <c r="F58" i="6" s="1"/>
  <c r="D58" i="6"/>
  <c r="B28" i="6"/>
  <c r="W35" i="7"/>
  <c r="W39" i="7" s="1"/>
  <c r="AD35" i="7"/>
  <c r="AD39" i="7" s="1"/>
  <c r="BA36" i="12"/>
  <c r="BA35" i="12"/>
  <c r="BA34" i="12"/>
  <c r="BA33" i="12"/>
  <c r="BA32" i="12"/>
  <c r="BA31" i="12"/>
  <c r="BA30" i="12"/>
  <c r="BA29" i="12"/>
  <c r="BA28" i="12"/>
  <c r="BA27" i="12"/>
  <c r="BA26" i="12"/>
  <c r="BA25" i="12"/>
  <c r="BA24" i="12"/>
  <c r="BA23" i="12"/>
  <c r="BA22" i="12"/>
  <c r="BA21" i="12"/>
  <c r="BA20" i="12"/>
  <c r="BA19" i="12"/>
  <c r="BA18" i="12"/>
  <c r="BA17" i="12"/>
  <c r="BA16" i="12"/>
  <c r="BA15" i="12"/>
  <c r="BA14" i="12"/>
  <c r="BA13" i="12"/>
  <c r="BA12" i="12"/>
  <c r="AY36" i="12"/>
  <c r="AY35" i="12"/>
  <c r="AY34" i="12"/>
  <c r="AY33" i="12"/>
  <c r="AY32" i="12"/>
  <c r="AY31" i="12"/>
  <c r="AY30" i="12"/>
  <c r="AY29" i="12"/>
  <c r="AY28" i="12"/>
  <c r="AY27" i="12"/>
  <c r="AY26" i="12"/>
  <c r="AY25" i="12"/>
  <c r="AY24" i="12"/>
  <c r="AY23" i="12"/>
  <c r="AY22" i="12"/>
  <c r="AY21" i="12"/>
  <c r="AY20" i="12"/>
  <c r="AY19" i="12"/>
  <c r="AY18" i="12"/>
  <c r="AY17" i="12"/>
  <c r="AY16" i="12"/>
  <c r="AY15" i="12"/>
  <c r="AY14" i="12"/>
  <c r="AY13" i="12"/>
  <c r="AY12" i="12"/>
  <c r="AW36" i="12"/>
  <c r="AW35" i="12"/>
  <c r="AW34" i="12"/>
  <c r="AW33" i="12"/>
  <c r="AW32" i="12"/>
  <c r="AW31" i="12"/>
  <c r="AW30" i="12"/>
  <c r="AW29" i="12"/>
  <c r="AW28" i="12"/>
  <c r="AW27" i="12"/>
  <c r="AW26" i="12"/>
  <c r="AW25" i="12"/>
  <c r="AW24" i="12"/>
  <c r="AW23" i="12"/>
  <c r="AW22" i="12"/>
  <c r="AW21" i="12"/>
  <c r="AW20" i="12"/>
  <c r="AW19" i="12"/>
  <c r="AW18" i="12"/>
  <c r="AW17" i="12"/>
  <c r="AW16" i="12"/>
  <c r="AW15" i="12"/>
  <c r="AW14" i="12"/>
  <c r="AW13" i="12"/>
  <c r="AW12" i="12"/>
  <c r="AU36" i="12"/>
  <c r="AU35" i="12"/>
  <c r="AU34" i="12"/>
  <c r="AU33" i="12"/>
  <c r="AU32" i="12"/>
  <c r="AU31" i="12"/>
  <c r="AU30" i="12"/>
  <c r="AU29" i="12"/>
  <c r="AU28" i="12"/>
  <c r="AU27" i="12"/>
  <c r="AU26" i="12"/>
  <c r="AU25" i="12"/>
  <c r="AU24" i="12"/>
  <c r="AU23" i="12"/>
  <c r="AU22" i="12"/>
  <c r="AU21" i="12"/>
  <c r="AU20" i="12"/>
  <c r="AU19" i="12"/>
  <c r="AU18" i="12"/>
  <c r="AU17" i="12"/>
  <c r="AU16" i="12"/>
  <c r="AU15" i="12"/>
  <c r="AU14" i="12"/>
  <c r="AU13" i="12"/>
  <c r="AU12" i="12"/>
  <c r="AS36" i="12"/>
  <c r="AS35" i="12"/>
  <c r="AS34" i="12"/>
  <c r="AS33" i="12"/>
  <c r="AS32" i="12"/>
  <c r="AS31" i="12"/>
  <c r="AS30" i="12"/>
  <c r="AS29" i="12"/>
  <c r="AS28" i="12"/>
  <c r="AS27" i="12"/>
  <c r="AS26" i="12"/>
  <c r="AS25" i="12"/>
  <c r="AS24" i="12"/>
  <c r="AS23" i="12"/>
  <c r="AS22" i="12"/>
  <c r="AS21" i="12"/>
  <c r="AS20" i="12"/>
  <c r="AS19" i="12"/>
  <c r="AS18" i="12"/>
  <c r="AS17" i="12"/>
  <c r="AS16" i="12"/>
  <c r="AS15" i="12"/>
  <c r="AS14" i="12"/>
  <c r="AS13" i="12"/>
  <c r="AS12" i="12"/>
  <c r="AQ36" i="12"/>
  <c r="AQ35" i="12"/>
  <c r="AQ34" i="12"/>
  <c r="AQ33" i="12"/>
  <c r="AQ32" i="12"/>
  <c r="AQ31" i="12"/>
  <c r="AQ30" i="12"/>
  <c r="AQ29" i="12"/>
  <c r="AQ28" i="12"/>
  <c r="AQ27" i="12"/>
  <c r="AQ26" i="12"/>
  <c r="AQ25" i="12"/>
  <c r="AQ24" i="12"/>
  <c r="AQ23" i="12"/>
  <c r="AQ22" i="12"/>
  <c r="AQ21" i="12"/>
  <c r="AQ20" i="12"/>
  <c r="AQ19" i="12"/>
  <c r="AQ18" i="12"/>
  <c r="AQ17" i="12"/>
  <c r="AQ16" i="12"/>
  <c r="AQ15" i="12"/>
  <c r="AQ14" i="12"/>
  <c r="AQ13" i="12"/>
  <c r="AQ12" i="12"/>
  <c r="AO36" i="12"/>
  <c r="AO35" i="12"/>
  <c r="AO34" i="12"/>
  <c r="AO33" i="12"/>
  <c r="AO32" i="12"/>
  <c r="AO31" i="12"/>
  <c r="AO30" i="12"/>
  <c r="AO29" i="12"/>
  <c r="AO28" i="12"/>
  <c r="AO27" i="12"/>
  <c r="AO26" i="12"/>
  <c r="AO25" i="12"/>
  <c r="AO24" i="12"/>
  <c r="AO23" i="12"/>
  <c r="AO22" i="12"/>
  <c r="AO21" i="12"/>
  <c r="AO20" i="12"/>
  <c r="AO19" i="12"/>
  <c r="AO18" i="12"/>
  <c r="AO17" i="12"/>
  <c r="AO16" i="12"/>
  <c r="AO15" i="12"/>
  <c r="AO14" i="12"/>
  <c r="AO13" i="12"/>
  <c r="AO12" i="12"/>
  <c r="AM36" i="12"/>
  <c r="AM35" i="12"/>
  <c r="AM34" i="12"/>
  <c r="AM33" i="12"/>
  <c r="AM32" i="12"/>
  <c r="AM31" i="12"/>
  <c r="AM30" i="12"/>
  <c r="AM29" i="12"/>
  <c r="AM28" i="12"/>
  <c r="AM27" i="12"/>
  <c r="AM26" i="12"/>
  <c r="AM25" i="12"/>
  <c r="AM24" i="12"/>
  <c r="AM23" i="12"/>
  <c r="AM22" i="12"/>
  <c r="AM21" i="12"/>
  <c r="AM20" i="12"/>
  <c r="AM19" i="12"/>
  <c r="AM18" i="12"/>
  <c r="AM17" i="12"/>
  <c r="AM16" i="12"/>
  <c r="AM15" i="12"/>
  <c r="AM14" i="12"/>
  <c r="AM13" i="12"/>
  <c r="AM12" i="12"/>
  <c r="AK36" i="12"/>
  <c r="AK35" i="12"/>
  <c r="AK34" i="12"/>
  <c r="AK33" i="12"/>
  <c r="AK32" i="12"/>
  <c r="AK31" i="12"/>
  <c r="AK30" i="12"/>
  <c r="AK29" i="12"/>
  <c r="AK28" i="12"/>
  <c r="AK27" i="12"/>
  <c r="AK26" i="12"/>
  <c r="AK25" i="12"/>
  <c r="AK24" i="12"/>
  <c r="AK23" i="12"/>
  <c r="AK22" i="12"/>
  <c r="AK21" i="12"/>
  <c r="AK20" i="12"/>
  <c r="AK19" i="12"/>
  <c r="AK18" i="12"/>
  <c r="AK17" i="12"/>
  <c r="AK16" i="12"/>
  <c r="AK15" i="12"/>
  <c r="AK14" i="12"/>
  <c r="AK13" i="12"/>
  <c r="AK12" i="12"/>
  <c r="AI36" i="12"/>
  <c r="AI35" i="12"/>
  <c r="AI34" i="12"/>
  <c r="AI33" i="12"/>
  <c r="AI32" i="12"/>
  <c r="AI31" i="12"/>
  <c r="AI30" i="12"/>
  <c r="AI29" i="12"/>
  <c r="AI28" i="12"/>
  <c r="AI27" i="12"/>
  <c r="AI26" i="12"/>
  <c r="AI25" i="12"/>
  <c r="AI24" i="12"/>
  <c r="AI23" i="12"/>
  <c r="AI22" i="12"/>
  <c r="AI21" i="12"/>
  <c r="AI20" i="12"/>
  <c r="AI19" i="12"/>
  <c r="AI18" i="12"/>
  <c r="AI17" i="12"/>
  <c r="AI16" i="12"/>
  <c r="AI15" i="12"/>
  <c r="AI14" i="12"/>
  <c r="AI13" i="12"/>
  <c r="AI12" i="12"/>
  <c r="AG36" i="12"/>
  <c r="AG35" i="12"/>
  <c r="AG34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E36" i="12"/>
  <c r="AE35" i="12"/>
  <c r="AE34" i="12"/>
  <c r="AE33" i="12"/>
  <c r="AE32" i="12"/>
  <c r="AE31" i="12"/>
  <c r="AE30" i="12"/>
  <c r="AE29" i="12"/>
  <c r="AE28" i="12"/>
  <c r="AE27" i="12"/>
  <c r="AE26" i="12"/>
  <c r="AE25" i="12"/>
  <c r="AE24" i="12"/>
  <c r="AE23" i="12"/>
  <c r="AE22" i="12"/>
  <c r="AE21" i="12"/>
  <c r="AE20" i="12"/>
  <c r="AE19" i="12"/>
  <c r="AE18" i="12"/>
  <c r="AE17" i="12"/>
  <c r="AE16" i="12"/>
  <c r="AE15" i="12"/>
  <c r="AE14" i="12"/>
  <c r="AE13" i="12"/>
  <c r="AE12" i="12"/>
  <c r="AC36" i="12"/>
  <c r="AC35" i="12"/>
  <c r="AC34" i="12"/>
  <c r="AC33" i="12"/>
  <c r="AC32" i="12"/>
  <c r="AC31" i="12"/>
  <c r="AC30" i="12"/>
  <c r="AC29" i="12"/>
  <c r="AC28" i="12"/>
  <c r="AC27" i="12"/>
  <c r="AC26" i="12"/>
  <c r="AC25" i="12"/>
  <c r="AC24" i="12"/>
  <c r="AC23" i="12"/>
  <c r="AC22" i="12"/>
  <c r="AC21" i="12"/>
  <c r="AC20" i="12"/>
  <c r="AC19" i="12"/>
  <c r="AC18" i="12"/>
  <c r="AC17" i="12"/>
  <c r="AC16" i="12"/>
  <c r="AC15" i="12"/>
  <c r="AC14" i="12"/>
  <c r="AC13" i="12"/>
  <c r="AC12" i="12"/>
  <c r="AA36" i="12"/>
  <c r="AA35" i="12"/>
  <c r="AA34" i="12"/>
  <c r="AA33" i="12"/>
  <c r="AA32" i="12"/>
  <c r="AA31" i="12"/>
  <c r="AA30" i="12"/>
  <c r="AA29" i="12"/>
  <c r="AA28" i="12"/>
  <c r="AA27" i="12"/>
  <c r="AA26" i="12"/>
  <c r="AA25" i="12"/>
  <c r="AA24" i="12"/>
  <c r="AA23" i="12"/>
  <c r="AA22" i="12"/>
  <c r="AA21" i="12"/>
  <c r="AA20" i="12"/>
  <c r="AA19" i="12"/>
  <c r="AA18" i="12"/>
  <c r="AA17" i="12"/>
  <c r="AA16" i="12"/>
  <c r="AA15" i="12"/>
  <c r="AA14" i="12"/>
  <c r="AA13" i="12"/>
  <c r="AA12" i="12"/>
  <c r="Y36" i="12"/>
  <c r="Y35" i="12"/>
  <c r="Y34" i="12"/>
  <c r="Y33" i="12"/>
  <c r="Y32" i="12"/>
  <c r="Y31" i="12"/>
  <c r="Y30" i="12"/>
  <c r="Y29" i="12"/>
  <c r="Y28" i="12"/>
  <c r="Y27" i="12"/>
  <c r="Y26" i="12"/>
  <c r="Y25" i="12"/>
  <c r="Y24" i="12"/>
  <c r="Y23" i="12"/>
  <c r="Y22" i="12"/>
  <c r="Y21" i="12"/>
  <c r="Y20" i="12"/>
  <c r="Y19" i="12"/>
  <c r="Y18" i="12"/>
  <c r="Y17" i="12"/>
  <c r="Y16" i="12"/>
  <c r="Y15" i="12"/>
  <c r="Y14" i="12"/>
  <c r="Y13" i="12"/>
  <c r="Y12" i="12"/>
  <c r="W36" i="12"/>
  <c r="W35" i="12"/>
  <c r="W34" i="12"/>
  <c r="W33" i="12"/>
  <c r="W32" i="12"/>
  <c r="W31" i="12"/>
  <c r="W30" i="12"/>
  <c r="W29" i="12"/>
  <c r="W28" i="12"/>
  <c r="W27" i="12"/>
  <c r="W26" i="12"/>
  <c r="W25" i="12"/>
  <c r="W24" i="12"/>
  <c r="W23" i="12"/>
  <c r="W22" i="12"/>
  <c r="W21" i="12"/>
  <c r="W20" i="12"/>
  <c r="W19" i="12"/>
  <c r="W18" i="12"/>
  <c r="W17" i="12"/>
  <c r="W16" i="12"/>
  <c r="W15" i="12"/>
  <c r="W14" i="12"/>
  <c r="W13" i="12"/>
  <c r="W12" i="12"/>
  <c r="U36" i="12"/>
  <c r="U35" i="12"/>
  <c r="U34" i="12"/>
  <c r="U33" i="12"/>
  <c r="U32" i="12"/>
  <c r="U31" i="12"/>
  <c r="U30" i="12"/>
  <c r="U29" i="12"/>
  <c r="U28" i="12"/>
  <c r="U27" i="12"/>
  <c r="U26" i="12"/>
  <c r="U25" i="12"/>
  <c r="U24" i="12"/>
  <c r="U23" i="12"/>
  <c r="U22" i="12"/>
  <c r="U21" i="12"/>
  <c r="U20" i="12"/>
  <c r="U19" i="12"/>
  <c r="U18" i="12"/>
  <c r="U17" i="12"/>
  <c r="U16" i="12"/>
  <c r="U15" i="12"/>
  <c r="U14" i="12"/>
  <c r="U13" i="12"/>
  <c r="U12" i="12"/>
  <c r="S36" i="12"/>
  <c r="S3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Q36" i="12"/>
  <c r="Q35" i="12"/>
  <c r="Q34" i="12"/>
  <c r="Q33" i="12"/>
  <c r="Q32" i="12"/>
  <c r="Q31" i="12"/>
  <c r="Q30" i="12"/>
  <c r="Q29" i="12"/>
  <c r="Q28" i="12"/>
  <c r="Q27" i="12"/>
  <c r="Q26" i="12"/>
  <c r="Q25" i="12"/>
  <c r="Q24" i="12"/>
  <c r="Q23" i="12"/>
  <c r="Q22" i="12"/>
  <c r="Q21" i="12"/>
  <c r="Q20" i="12"/>
  <c r="Q19" i="12"/>
  <c r="Q18" i="12"/>
  <c r="Q17" i="12"/>
  <c r="Q16" i="12"/>
  <c r="Q15" i="12"/>
  <c r="Q14" i="12"/>
  <c r="Q13" i="12"/>
  <c r="Q12" i="12"/>
  <c r="O36" i="12"/>
  <c r="O35" i="12"/>
  <c r="O34" i="12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O15" i="12"/>
  <c r="O14" i="12"/>
  <c r="O13" i="12"/>
  <c r="O12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2" i="12"/>
  <c r="K36" i="12"/>
  <c r="K35" i="12"/>
  <c r="K34" i="12"/>
  <c r="K33" i="12"/>
  <c r="K32" i="12"/>
  <c r="K31" i="12"/>
  <c r="K30" i="12"/>
  <c r="K29" i="12"/>
  <c r="K28" i="12"/>
  <c r="K27" i="12"/>
  <c r="K26" i="12"/>
  <c r="K25" i="12"/>
  <c r="K24" i="12"/>
  <c r="K23" i="12"/>
  <c r="K22" i="12"/>
  <c r="K21" i="12"/>
  <c r="K20" i="12"/>
  <c r="K19" i="12"/>
  <c r="K18" i="12"/>
  <c r="K17" i="12"/>
  <c r="K16" i="12"/>
  <c r="K15" i="12"/>
  <c r="K14" i="12"/>
  <c r="K13" i="12"/>
  <c r="K12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/>
  <c r="I13" i="12"/>
  <c r="I12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12" i="12"/>
  <c r="U27" i="10"/>
  <c r="U26" i="10"/>
  <c r="U25" i="10"/>
  <c r="U24" i="10"/>
  <c r="U23" i="10"/>
  <c r="U22" i="10"/>
  <c r="U21" i="10"/>
  <c r="U20" i="10"/>
  <c r="U19" i="10"/>
  <c r="S27" i="10"/>
  <c r="S26" i="10"/>
  <c r="S25" i="10"/>
  <c r="S24" i="10"/>
  <c r="S23" i="10"/>
  <c r="S22" i="10"/>
  <c r="S21" i="10"/>
  <c r="S20" i="10"/>
  <c r="S19" i="10"/>
  <c r="Q27" i="10"/>
  <c r="Q26" i="10"/>
  <c r="Q25" i="10"/>
  <c r="Q24" i="10"/>
  <c r="Q23" i="10"/>
  <c r="Q22" i="10"/>
  <c r="Q21" i="10"/>
  <c r="Q20" i="10"/>
  <c r="Q19" i="10"/>
  <c r="O27" i="10"/>
  <c r="O26" i="10"/>
  <c r="O25" i="10"/>
  <c r="O24" i="10"/>
  <c r="O23" i="10"/>
  <c r="O22" i="10"/>
  <c r="O21" i="10"/>
  <c r="O20" i="10"/>
  <c r="O19" i="10"/>
  <c r="M27" i="10"/>
  <c r="M26" i="10"/>
  <c r="M25" i="10"/>
  <c r="M24" i="10"/>
  <c r="M23" i="10"/>
  <c r="M22" i="10"/>
  <c r="M21" i="10"/>
  <c r="M20" i="10"/>
  <c r="M19" i="10"/>
  <c r="K27" i="10"/>
  <c r="K26" i="10"/>
  <c r="K25" i="10"/>
  <c r="K24" i="10"/>
  <c r="K23" i="10"/>
  <c r="K22" i="10"/>
  <c r="K21" i="10"/>
  <c r="K20" i="10"/>
  <c r="K19" i="10"/>
  <c r="I27" i="10"/>
  <c r="I26" i="10"/>
  <c r="I25" i="10"/>
  <c r="I24" i="10"/>
  <c r="I23" i="10"/>
  <c r="I22" i="10"/>
  <c r="I21" i="10"/>
  <c r="I20" i="10"/>
  <c r="I19" i="10"/>
  <c r="G27" i="10"/>
  <c r="G26" i="10"/>
  <c r="G25" i="10"/>
  <c r="G24" i="10"/>
  <c r="G23" i="10"/>
  <c r="G22" i="10"/>
  <c r="G21" i="10"/>
  <c r="G20" i="10"/>
  <c r="G19" i="10"/>
  <c r="U17" i="10"/>
  <c r="U29" i="10" s="1"/>
  <c r="U30" i="10" s="1"/>
  <c r="U16" i="10"/>
  <c r="U15" i="10"/>
  <c r="U14" i="10"/>
  <c r="U13" i="10"/>
  <c r="U12" i="10"/>
  <c r="U11" i="10"/>
  <c r="U10" i="10"/>
  <c r="U9" i="10"/>
  <c r="S17" i="10"/>
  <c r="S16" i="10"/>
  <c r="S15" i="10"/>
  <c r="S14" i="10"/>
  <c r="S13" i="10"/>
  <c r="S12" i="10"/>
  <c r="S11" i="10"/>
  <c r="S10" i="10"/>
  <c r="S9" i="10"/>
  <c r="Q17" i="10"/>
  <c r="Q29" i="10" s="1"/>
  <c r="Q30" i="10" s="1"/>
  <c r="Q16" i="10"/>
  <c r="Q15" i="10"/>
  <c r="Q14" i="10"/>
  <c r="Q13" i="10"/>
  <c r="Q12" i="10"/>
  <c r="Q11" i="10"/>
  <c r="Q10" i="10"/>
  <c r="Q9" i="10"/>
  <c r="O17" i="10"/>
  <c r="O29" i="10" s="1"/>
  <c r="O30" i="10" s="1"/>
  <c r="O16" i="10"/>
  <c r="O15" i="10"/>
  <c r="O14" i="10"/>
  <c r="O13" i="10"/>
  <c r="O12" i="10"/>
  <c r="O11" i="10"/>
  <c r="O10" i="10"/>
  <c r="O9" i="10"/>
  <c r="M17" i="10"/>
  <c r="M29" i="10" s="1"/>
  <c r="M30" i="10" s="1"/>
  <c r="M16" i="10"/>
  <c r="M15" i="10"/>
  <c r="M14" i="10"/>
  <c r="M13" i="10"/>
  <c r="M12" i="10"/>
  <c r="M11" i="10"/>
  <c r="M10" i="10"/>
  <c r="M9" i="10"/>
  <c r="K17" i="10"/>
  <c r="K29" i="10" s="1"/>
  <c r="K30" i="10" s="1"/>
  <c r="K16" i="10"/>
  <c r="K15" i="10"/>
  <c r="K14" i="10"/>
  <c r="K13" i="10"/>
  <c r="K12" i="10"/>
  <c r="K11" i="10"/>
  <c r="K10" i="10"/>
  <c r="K9" i="10"/>
  <c r="I17" i="10"/>
  <c r="I29" i="10" s="1"/>
  <c r="I30" i="10" s="1"/>
  <c r="I16" i="10"/>
  <c r="I15" i="10"/>
  <c r="I14" i="10"/>
  <c r="I13" i="10"/>
  <c r="I12" i="10"/>
  <c r="I11" i="10"/>
  <c r="I10" i="10"/>
  <c r="I9" i="10"/>
  <c r="G17" i="10"/>
  <c r="G29" i="10" s="1"/>
  <c r="G30" i="10" s="1"/>
  <c r="G16" i="10"/>
  <c r="G15" i="10"/>
  <c r="G14" i="10"/>
  <c r="G13" i="10"/>
  <c r="G12" i="10"/>
  <c r="G11" i="10"/>
  <c r="G10" i="10"/>
  <c r="G9" i="10"/>
  <c r="S29" i="10"/>
  <c r="S30" i="10" s="1"/>
  <c r="E20" i="10"/>
  <c r="E21" i="10"/>
  <c r="E22" i="10"/>
  <c r="E23" i="10"/>
  <c r="E24" i="10"/>
  <c r="E25" i="10"/>
  <c r="E26" i="10"/>
  <c r="E27" i="10"/>
  <c r="E19" i="10"/>
  <c r="E10" i="10"/>
  <c r="E11" i="10"/>
  <c r="E12" i="10"/>
  <c r="E13" i="10"/>
  <c r="E14" i="10"/>
  <c r="E15" i="10"/>
  <c r="E16" i="10"/>
  <c r="E17" i="10"/>
  <c r="E9" i="10"/>
  <c r="D5" i="10"/>
  <c r="A1" i="16"/>
  <c r="A1" i="15"/>
  <c r="B58" i="6" l="1"/>
  <c r="B83" i="6" s="1"/>
  <c r="B81" i="6"/>
  <c r="I37" i="12"/>
  <c r="E29" i="10"/>
  <c r="E30" i="10" s="1"/>
  <c r="G37" i="12"/>
  <c r="Q9" i="6"/>
  <c r="Q10" i="6"/>
  <c r="Q11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8" i="6"/>
  <c r="N11" i="6"/>
  <c r="N15" i="6"/>
  <c r="N19" i="6"/>
  <c r="N23" i="6"/>
  <c r="N27" i="6"/>
  <c r="J22" i="4"/>
  <c r="K22" i="4"/>
  <c r="J23" i="4"/>
  <c r="K23" i="4"/>
  <c r="J24" i="4"/>
  <c r="K24" i="4"/>
  <c r="J25" i="4"/>
  <c r="K25" i="4"/>
  <c r="J26" i="4"/>
  <c r="K26" i="4"/>
  <c r="K27" i="4"/>
  <c r="J28" i="4"/>
  <c r="K28" i="4"/>
  <c r="L28" i="4" s="1"/>
  <c r="K21" i="4"/>
  <c r="A1" i="11"/>
  <c r="A1" i="13"/>
  <c r="A1" i="10"/>
  <c r="A1" i="12"/>
  <c r="L24" i="4" l="1"/>
  <c r="J21" i="4"/>
  <c r="J27" i="4"/>
  <c r="AB14" i="7"/>
  <c r="AB10" i="7"/>
  <c r="AB25" i="7"/>
  <c r="L26" i="4"/>
  <c r="L22" i="4"/>
  <c r="AB26" i="7"/>
  <c r="AB22" i="7"/>
  <c r="AB18" i="7"/>
  <c r="Z34" i="7"/>
  <c r="Q12" i="6"/>
  <c r="AB27" i="7"/>
  <c r="AB23" i="7"/>
  <c r="AB19" i="7"/>
  <c r="AB15" i="7"/>
  <c r="AB11" i="7"/>
  <c r="AB29" i="7"/>
  <c r="AB24" i="7"/>
  <c r="AB20" i="7"/>
  <c r="AB16" i="7"/>
  <c r="AB12" i="7"/>
  <c r="AB28" i="7"/>
  <c r="AA34" i="7"/>
  <c r="AB34" i="7"/>
  <c r="AB21" i="7"/>
  <c r="AB17" i="7"/>
  <c r="AB13" i="7"/>
  <c r="AB9" i="7"/>
  <c r="L32" i="9"/>
  <c r="L27" i="4"/>
  <c r="L23" i="4"/>
  <c r="L21" i="4"/>
  <c r="L25" i="4"/>
  <c r="AA8" i="7"/>
  <c r="Z9" i="7"/>
  <c r="K26" i="9"/>
  <c r="K24" i="9"/>
  <c r="K20" i="9"/>
  <c r="K18" i="9"/>
  <c r="K14" i="9"/>
  <c r="K12" i="9"/>
  <c r="K8" i="9"/>
  <c r="K27" i="9"/>
  <c r="K6" i="9"/>
  <c r="J6" i="9"/>
  <c r="J21" i="9"/>
  <c r="J15" i="9"/>
  <c r="J26" i="9"/>
  <c r="J24" i="9"/>
  <c r="J22" i="9"/>
  <c r="J20" i="9"/>
  <c r="J18" i="9"/>
  <c r="J14" i="9"/>
  <c r="J12" i="9"/>
  <c r="J10" i="9"/>
  <c r="J8" i="9"/>
  <c r="J27" i="9"/>
  <c r="K21" i="9"/>
  <c r="L21" i="9" s="1"/>
  <c r="K15" i="9"/>
  <c r="L15" i="9" s="1"/>
  <c r="K9" i="9"/>
  <c r="J25" i="9"/>
  <c r="J23" i="9"/>
  <c r="J19" i="9"/>
  <c r="J17" i="9"/>
  <c r="J13" i="9"/>
  <c r="J11" i="9"/>
  <c r="J7" i="9"/>
  <c r="K25" i="9"/>
  <c r="K23" i="9"/>
  <c r="K19" i="9"/>
  <c r="K17" i="9"/>
  <c r="K13" i="9"/>
  <c r="K11" i="9"/>
  <c r="K7" i="9"/>
  <c r="AA22" i="7"/>
  <c r="AA16" i="7"/>
  <c r="AA10" i="7"/>
  <c r="Z8" i="7"/>
  <c r="AA28" i="7"/>
  <c r="AA13" i="7"/>
  <c r="Z22" i="7"/>
  <c r="AC22" i="7" s="1"/>
  <c r="AA19" i="7"/>
  <c r="Z16" i="7"/>
  <c r="AA29" i="7"/>
  <c r="AA20" i="7"/>
  <c r="Z18" i="7"/>
  <c r="AA14" i="7"/>
  <c r="Z12" i="7"/>
  <c r="AB8" i="7"/>
  <c r="Z26" i="7"/>
  <c r="Z20" i="7"/>
  <c r="AA9" i="7"/>
  <c r="Z14" i="7"/>
  <c r="AA11" i="7"/>
  <c r="Z10" i="7"/>
  <c r="AA24" i="7"/>
  <c r="AA18" i="7"/>
  <c r="AA12" i="7"/>
  <c r="AA27" i="7"/>
  <c r="AA25" i="7"/>
  <c r="AA23" i="7"/>
  <c r="AA21" i="7"/>
  <c r="AA17" i="7"/>
  <c r="AA15" i="7"/>
  <c r="Z28" i="7"/>
  <c r="Z24" i="7"/>
  <c r="AC24" i="7" s="1"/>
  <c r="AA26" i="7"/>
  <c r="Z27" i="7"/>
  <c r="AC27" i="7" s="1"/>
  <c r="Z25" i="7"/>
  <c r="Z23" i="7"/>
  <c r="AC23" i="7" s="1"/>
  <c r="Z21" i="7"/>
  <c r="Z19" i="7"/>
  <c r="Z17" i="7"/>
  <c r="Z15" i="7"/>
  <c r="AC15" i="7" s="1"/>
  <c r="Z13" i="7"/>
  <c r="AC13" i="7" s="1"/>
  <c r="AE13" i="7" s="1"/>
  <c r="Z11" i="7"/>
  <c r="Z29" i="7"/>
  <c r="AC29" i="7" s="1"/>
  <c r="K22" i="9"/>
  <c r="K16" i="9"/>
  <c r="J16" i="9"/>
  <c r="K10" i="9"/>
  <c r="J9" i="9"/>
  <c r="N8" i="6"/>
  <c r="N24" i="6"/>
  <c r="N20" i="6"/>
  <c r="N16" i="6"/>
  <c r="N12" i="6"/>
  <c r="N26" i="6"/>
  <c r="N22" i="6"/>
  <c r="N18" i="6"/>
  <c r="N14" i="6"/>
  <c r="N10" i="6"/>
  <c r="N25" i="6"/>
  <c r="N21" i="6"/>
  <c r="N17" i="6"/>
  <c r="N13" i="6"/>
  <c r="N9" i="6"/>
  <c r="AC17" i="7" l="1"/>
  <c r="AC14" i="7"/>
  <c r="AE14" i="7" s="1"/>
  <c r="AC11" i="7"/>
  <c r="AE11" i="7" s="1"/>
  <c r="AC19" i="7"/>
  <c r="AC28" i="7"/>
  <c r="AC10" i="7"/>
  <c r="AE10" i="7" s="1"/>
  <c r="AC20" i="7"/>
  <c r="AC26" i="7"/>
  <c r="AE26" i="7" s="1"/>
  <c r="AC18" i="7"/>
  <c r="AC8" i="7"/>
  <c r="AC12" i="7"/>
  <c r="AE12" i="7" s="1"/>
  <c r="W12" i="8" s="1"/>
  <c r="AC34" i="7"/>
  <c r="AE34" i="7" s="1"/>
  <c r="AC21" i="7"/>
  <c r="AC25" i="7"/>
  <c r="AC16" i="7"/>
  <c r="AE16" i="7" s="1"/>
  <c r="V16" i="8" s="1"/>
  <c r="AC9" i="7"/>
  <c r="AE9" i="7" s="1"/>
  <c r="L9" i="8" s="1"/>
  <c r="L17" i="9"/>
  <c r="L13" i="9"/>
  <c r="L25" i="9"/>
  <c r="L7" i="9"/>
  <c r="L19" i="9"/>
  <c r="L23" i="9"/>
  <c r="AE20" i="7"/>
  <c r="AE21" i="7"/>
  <c r="AE23" i="7"/>
  <c r="D23" i="8" s="1"/>
  <c r="AE29" i="7"/>
  <c r="Y29" i="8" s="1"/>
  <c r="AE17" i="7"/>
  <c r="AE15" i="7"/>
  <c r="AE25" i="7"/>
  <c r="AE24" i="7"/>
  <c r="AE19" i="7"/>
  <c r="AE27" i="7"/>
  <c r="L27" i="8" s="1"/>
  <c r="AE28" i="7"/>
  <c r="Y28" i="8" s="1"/>
  <c r="L11" i="9"/>
  <c r="Y35" i="7"/>
  <c r="Y39" i="7" s="1"/>
  <c r="Z30" i="7"/>
  <c r="Z31" i="7"/>
  <c r="Z32" i="7"/>
  <c r="AB32" i="7"/>
  <c r="AB30" i="7"/>
  <c r="AB31" i="7"/>
  <c r="L6" i="9"/>
  <c r="L14" i="9"/>
  <c r="L10" i="9"/>
  <c r="L22" i="9"/>
  <c r="L9" i="9"/>
  <c r="L26" i="9"/>
  <c r="L27" i="9"/>
  <c r="L18" i="9"/>
  <c r="L8" i="9"/>
  <c r="L20" i="9"/>
  <c r="L16" i="9"/>
  <c r="L12" i="9"/>
  <c r="L24" i="9"/>
  <c r="W13" i="8"/>
  <c r="D29" i="8"/>
  <c r="C19" i="8"/>
  <c r="AA32" i="7"/>
  <c r="AA30" i="7"/>
  <c r="S35" i="7"/>
  <c r="S39" i="7" s="1"/>
  <c r="AA31" i="7"/>
  <c r="S9" i="8"/>
  <c r="T9" i="8"/>
  <c r="U9" i="8"/>
  <c r="V9" i="8"/>
  <c r="W9" i="8"/>
  <c r="X9" i="8"/>
  <c r="Y9" i="8"/>
  <c r="W10" i="8"/>
  <c r="Y10" i="8"/>
  <c r="V13" i="8"/>
  <c r="U14" i="8"/>
  <c r="W14" i="8"/>
  <c r="X14" i="8"/>
  <c r="Y14" i="8"/>
  <c r="Y26" i="8"/>
  <c r="V29" i="8"/>
  <c r="W29" i="8"/>
  <c r="X29" i="8"/>
  <c r="J9" i="8"/>
  <c r="M9" i="8"/>
  <c r="P9" i="8"/>
  <c r="J23" i="8"/>
  <c r="J27" i="8"/>
  <c r="H28" i="8"/>
  <c r="H29" i="8"/>
  <c r="J29" i="8"/>
  <c r="M29" i="8"/>
  <c r="N29" i="8"/>
  <c r="G9" i="8"/>
  <c r="G26" i="8"/>
  <c r="F28" i="8"/>
  <c r="G28" i="8"/>
  <c r="F29" i="8"/>
  <c r="G29" i="8"/>
  <c r="C16" i="8"/>
  <c r="C21" i="8"/>
  <c r="C24" i="8"/>
  <c r="C26" i="8"/>
  <c r="C27" i="8"/>
  <c r="C28" i="8"/>
  <c r="C29" i="8"/>
  <c r="O9" i="8" l="1"/>
  <c r="AC31" i="7"/>
  <c r="AC32" i="7"/>
  <c r="AC30" i="7"/>
  <c r="T27" i="8"/>
  <c r="M27" i="8"/>
  <c r="G27" i="8"/>
  <c r="J28" i="8"/>
  <c r="H27" i="8"/>
  <c r="F27" i="8"/>
  <c r="D27" i="8"/>
  <c r="N28" i="8"/>
  <c r="AI27" i="7"/>
  <c r="AE18" i="7"/>
  <c r="AE32" i="7"/>
  <c r="AE22" i="7"/>
  <c r="C22" i="8" s="1"/>
  <c r="AA33" i="7"/>
  <c r="AA35" i="7" s="1"/>
  <c r="AA39" i="7" s="1"/>
  <c r="AB33" i="7"/>
  <c r="AB35" i="7" s="1"/>
  <c r="AB39" i="7" s="1"/>
  <c r="P29" i="8"/>
  <c r="AD27" i="8"/>
  <c r="V12" i="8"/>
  <c r="P35" i="7"/>
  <c r="P40" i="7" s="1"/>
  <c r="E35" i="7"/>
  <c r="E40" i="7" s="1"/>
  <c r="H20" i="8"/>
  <c r="W16" i="8"/>
  <c r="AI26" i="7"/>
  <c r="D20" i="8"/>
  <c r="W20" i="8"/>
  <c r="N20" i="8"/>
  <c r="U27" i="8"/>
  <c r="X27" i="8"/>
  <c r="K27" i="8"/>
  <c r="S27" i="8"/>
  <c r="P27" i="8"/>
  <c r="B27" i="8"/>
  <c r="I27" i="8"/>
  <c r="W27" i="8"/>
  <c r="Y27" i="8"/>
  <c r="O27" i="8"/>
  <c r="E27" i="8"/>
  <c r="N27" i="8"/>
  <c r="V27" i="8"/>
  <c r="Z33" i="7"/>
  <c r="U16" i="8"/>
  <c r="Z35" i="7" l="1"/>
  <c r="Z39" i="7" s="1"/>
  <c r="AC33" i="7"/>
  <c r="AC35" i="7" s="1"/>
  <c r="AC39" i="7" s="1"/>
  <c r="G22" i="8"/>
  <c r="AE31" i="7"/>
  <c r="H31" i="8" s="1"/>
  <c r="C18" i="8"/>
  <c r="K9" i="8"/>
  <c r="H9" i="8"/>
  <c r="F9" i="8"/>
  <c r="V20" i="8"/>
  <c r="V14" i="8"/>
  <c r="S14" i="8"/>
  <c r="P14" i="8"/>
  <c r="C23" i="8"/>
  <c r="AD23" i="8"/>
  <c r="X23" i="8"/>
  <c r="M23" i="8"/>
  <c r="V10" i="8"/>
  <c r="S10" i="8"/>
  <c r="P19" i="8"/>
  <c r="X19" i="8"/>
  <c r="G19" i="8"/>
  <c r="J26" i="8"/>
  <c r="D26" i="8"/>
  <c r="M20" i="8"/>
  <c r="N19" i="8"/>
  <c r="F19" i="8"/>
  <c r="O19" i="8"/>
  <c r="J19" i="8"/>
  <c r="N9" i="8"/>
  <c r="D9" i="8"/>
  <c r="B9" i="8"/>
  <c r="I9" i="8"/>
  <c r="E9" i="8"/>
  <c r="C9" i="8"/>
  <c r="S22" i="8"/>
  <c r="U22" i="8"/>
  <c r="W22" i="8"/>
  <c r="Y22" i="8"/>
  <c r="I22" i="8"/>
  <c r="K22" i="8"/>
  <c r="M22" i="8"/>
  <c r="O22" i="8"/>
  <c r="D22" i="8"/>
  <c r="F22" i="8"/>
  <c r="T22" i="8"/>
  <c r="V22" i="8"/>
  <c r="X22" i="8"/>
  <c r="H22" i="8"/>
  <c r="J22" i="8"/>
  <c r="L22" i="8"/>
  <c r="N22" i="8"/>
  <c r="P22" i="8"/>
  <c r="E22" i="8"/>
  <c r="B22" i="8"/>
  <c r="T11" i="8"/>
  <c r="V11" i="8"/>
  <c r="X11" i="8"/>
  <c r="H11" i="8"/>
  <c r="J11" i="8"/>
  <c r="L11" i="8"/>
  <c r="N11" i="8"/>
  <c r="P11" i="8"/>
  <c r="D11" i="8"/>
  <c r="F11" i="8"/>
  <c r="B11" i="8"/>
  <c r="S11" i="8"/>
  <c r="U11" i="8"/>
  <c r="W11" i="8"/>
  <c r="Y11" i="8"/>
  <c r="I11" i="8"/>
  <c r="K11" i="8"/>
  <c r="M11" i="8"/>
  <c r="O11" i="8"/>
  <c r="E11" i="8"/>
  <c r="G11" i="8"/>
  <c r="C11" i="8"/>
  <c r="U10" i="8"/>
  <c r="I10" i="8"/>
  <c r="K10" i="8"/>
  <c r="M10" i="8"/>
  <c r="O10" i="8"/>
  <c r="D10" i="8"/>
  <c r="F10" i="8"/>
  <c r="T10" i="8"/>
  <c r="X10" i="8"/>
  <c r="H10" i="8"/>
  <c r="J10" i="8"/>
  <c r="L10" i="8"/>
  <c r="N10" i="8"/>
  <c r="P10" i="8"/>
  <c r="E10" i="8"/>
  <c r="G10" i="8"/>
  <c r="C10" i="8"/>
  <c r="B10" i="8"/>
  <c r="H19" i="8"/>
  <c r="K20" i="8"/>
  <c r="C20" i="8"/>
  <c r="X20" i="8"/>
  <c r="W19" i="8"/>
  <c r="I19" i="8"/>
  <c r="L20" i="8"/>
  <c r="S24" i="8"/>
  <c r="U24" i="8"/>
  <c r="W24" i="8"/>
  <c r="Y24" i="8"/>
  <c r="I24" i="8"/>
  <c r="K24" i="8"/>
  <c r="M24" i="8"/>
  <c r="O24" i="8"/>
  <c r="D24" i="8"/>
  <c r="F24" i="8"/>
  <c r="T24" i="8"/>
  <c r="V24" i="8"/>
  <c r="X24" i="8"/>
  <c r="H24" i="8"/>
  <c r="J24" i="8"/>
  <c r="L24" i="8"/>
  <c r="N24" i="8"/>
  <c r="P24" i="8"/>
  <c r="E24" i="8"/>
  <c r="G24" i="8"/>
  <c r="B24" i="8"/>
  <c r="Y16" i="8"/>
  <c r="H16" i="8"/>
  <c r="J16" i="8"/>
  <c r="L16" i="8"/>
  <c r="N16" i="8"/>
  <c r="P16" i="8"/>
  <c r="D16" i="8"/>
  <c r="F16" i="8"/>
  <c r="S16" i="8"/>
  <c r="T16" i="8"/>
  <c r="X16" i="8"/>
  <c r="I16" i="8"/>
  <c r="K16" i="8"/>
  <c r="M16" i="8"/>
  <c r="O16" i="8"/>
  <c r="E16" i="8"/>
  <c r="G16" i="8"/>
  <c r="B16" i="8"/>
  <c r="S18" i="8"/>
  <c r="U18" i="8"/>
  <c r="W18" i="8"/>
  <c r="Y18" i="8"/>
  <c r="H18" i="8"/>
  <c r="J18" i="8"/>
  <c r="L18" i="8"/>
  <c r="N18" i="8"/>
  <c r="P18" i="8"/>
  <c r="D18" i="8"/>
  <c r="F18" i="8"/>
  <c r="T18" i="8"/>
  <c r="V18" i="8"/>
  <c r="X18" i="8"/>
  <c r="I18" i="8"/>
  <c r="K18" i="8"/>
  <c r="M18" i="8"/>
  <c r="O18" i="8"/>
  <c r="E18" i="8"/>
  <c r="G18" i="8"/>
  <c r="B18" i="8"/>
  <c r="T13" i="8"/>
  <c r="X13" i="8"/>
  <c r="H13" i="8"/>
  <c r="J13" i="8"/>
  <c r="L13" i="8"/>
  <c r="N13" i="8"/>
  <c r="P13" i="8"/>
  <c r="D13" i="8"/>
  <c r="F13" i="8"/>
  <c r="C13" i="8"/>
  <c r="S13" i="8"/>
  <c r="U13" i="8"/>
  <c r="Y13" i="8"/>
  <c r="I13" i="8"/>
  <c r="K13" i="8"/>
  <c r="M13" i="8"/>
  <c r="O13" i="8"/>
  <c r="E13" i="8"/>
  <c r="G13" i="8"/>
  <c r="B13" i="8"/>
  <c r="T17" i="8"/>
  <c r="V17" i="8"/>
  <c r="X17" i="8"/>
  <c r="I17" i="8"/>
  <c r="K17" i="8"/>
  <c r="M17" i="8"/>
  <c r="O17" i="8"/>
  <c r="D17" i="8"/>
  <c r="F17" i="8"/>
  <c r="C17" i="8"/>
  <c r="S17" i="8"/>
  <c r="U17" i="8"/>
  <c r="W17" i="8"/>
  <c r="Y17" i="8"/>
  <c r="H17" i="8"/>
  <c r="J17" i="8"/>
  <c r="L17" i="8"/>
  <c r="N17" i="8"/>
  <c r="P17" i="8"/>
  <c r="E17" i="8"/>
  <c r="G17" i="8"/>
  <c r="B17" i="8"/>
  <c r="S26" i="8"/>
  <c r="U26" i="8"/>
  <c r="W26" i="8"/>
  <c r="I26" i="8"/>
  <c r="K26" i="8"/>
  <c r="M26" i="8"/>
  <c r="O26" i="8"/>
  <c r="F26" i="8"/>
  <c r="B26" i="8"/>
  <c r="T26" i="8"/>
  <c r="V26" i="8"/>
  <c r="X26" i="8"/>
  <c r="H26" i="8"/>
  <c r="L26" i="8"/>
  <c r="N26" i="8"/>
  <c r="P26" i="8"/>
  <c r="E26" i="8"/>
  <c r="T21" i="8"/>
  <c r="V21" i="8"/>
  <c r="X21" i="8"/>
  <c r="H21" i="8"/>
  <c r="J21" i="8"/>
  <c r="L21" i="8"/>
  <c r="N21" i="8"/>
  <c r="P21" i="8"/>
  <c r="D21" i="8"/>
  <c r="F21" i="8"/>
  <c r="S21" i="8"/>
  <c r="U21" i="8"/>
  <c r="W21" i="8"/>
  <c r="Y21" i="8"/>
  <c r="I21" i="8"/>
  <c r="K21" i="8"/>
  <c r="M21" i="8"/>
  <c r="O21" i="8"/>
  <c r="E21" i="8"/>
  <c r="G21" i="8"/>
  <c r="B21" i="8"/>
  <c r="T25" i="8"/>
  <c r="V25" i="8"/>
  <c r="X25" i="8"/>
  <c r="H25" i="8"/>
  <c r="J25" i="8"/>
  <c r="L25" i="8"/>
  <c r="N25" i="8"/>
  <c r="P25" i="8"/>
  <c r="D25" i="8"/>
  <c r="F25" i="8"/>
  <c r="S25" i="8"/>
  <c r="U25" i="8"/>
  <c r="W25" i="8"/>
  <c r="Y25" i="8"/>
  <c r="I25" i="8"/>
  <c r="K25" i="8"/>
  <c r="M25" i="8"/>
  <c r="O25" i="8"/>
  <c r="E25" i="8"/>
  <c r="G25" i="8"/>
  <c r="C25" i="8"/>
  <c r="B25" i="8"/>
  <c r="V19" i="8"/>
  <c r="T19" i="8"/>
  <c r="L19" i="8"/>
  <c r="D19" i="8"/>
  <c r="S19" i="8"/>
  <c r="U19" i="8"/>
  <c r="Y19" i="8"/>
  <c r="K19" i="8"/>
  <c r="M19" i="8"/>
  <c r="E19" i="8"/>
  <c r="B19" i="8"/>
  <c r="U20" i="8"/>
  <c r="S20" i="8"/>
  <c r="Y20" i="8"/>
  <c r="I20" i="8"/>
  <c r="O20" i="8"/>
  <c r="F20" i="8"/>
  <c r="T20" i="8"/>
  <c r="J20" i="8"/>
  <c r="P20" i="8"/>
  <c r="E20" i="8"/>
  <c r="G20" i="8"/>
  <c r="B20" i="8"/>
  <c r="I14" i="8"/>
  <c r="K14" i="8"/>
  <c r="M14" i="8"/>
  <c r="O14" i="8"/>
  <c r="D14" i="8"/>
  <c r="F14" i="8"/>
  <c r="C14" i="8"/>
  <c r="T14" i="8"/>
  <c r="H14" i="8"/>
  <c r="J14" i="8"/>
  <c r="L14" i="8"/>
  <c r="N14" i="8"/>
  <c r="E14" i="8"/>
  <c r="G14" i="8"/>
  <c r="B14" i="8"/>
  <c r="T23" i="8"/>
  <c r="V23" i="8"/>
  <c r="H23" i="8"/>
  <c r="L23" i="8"/>
  <c r="N23" i="8"/>
  <c r="P23" i="8"/>
  <c r="F23" i="8"/>
  <c r="B23" i="8"/>
  <c r="S23" i="8"/>
  <c r="U23" i="8"/>
  <c r="W23" i="8"/>
  <c r="Y23" i="8"/>
  <c r="I23" i="8"/>
  <c r="K23" i="8"/>
  <c r="O23" i="8"/>
  <c r="E23" i="8"/>
  <c r="G23" i="8"/>
  <c r="S34" i="8"/>
  <c r="Y34" i="8"/>
  <c r="W34" i="8"/>
  <c r="S12" i="8"/>
  <c r="U12" i="8"/>
  <c r="Y12" i="8"/>
  <c r="I12" i="8"/>
  <c r="K12" i="8"/>
  <c r="M12" i="8"/>
  <c r="O12" i="8"/>
  <c r="D12" i="8"/>
  <c r="F12" i="8"/>
  <c r="T12" i="8"/>
  <c r="X12" i="8"/>
  <c r="H12" i="8"/>
  <c r="J12" i="8"/>
  <c r="L12" i="8"/>
  <c r="N12" i="8"/>
  <c r="P12" i="8"/>
  <c r="E12" i="8"/>
  <c r="G12" i="8"/>
  <c r="C12" i="8"/>
  <c r="B12" i="8"/>
  <c r="B29" i="8"/>
  <c r="T29" i="8"/>
  <c r="I29" i="8"/>
  <c r="K29" i="8"/>
  <c r="O29" i="8"/>
  <c r="E29" i="8"/>
  <c r="S29" i="8"/>
  <c r="U29" i="8"/>
  <c r="L29" i="8"/>
  <c r="S28" i="8"/>
  <c r="U28" i="8"/>
  <c r="W28" i="8"/>
  <c r="L28" i="8"/>
  <c r="P28" i="8"/>
  <c r="E28" i="8"/>
  <c r="T28" i="8"/>
  <c r="V28" i="8"/>
  <c r="X28" i="8"/>
  <c r="I28" i="8"/>
  <c r="K28" i="8"/>
  <c r="M28" i="8"/>
  <c r="O28" i="8"/>
  <c r="D28" i="8"/>
  <c r="B28" i="8"/>
  <c r="X32" i="8"/>
  <c r="B31" i="8"/>
  <c r="E31" i="8"/>
  <c r="C31" i="8"/>
  <c r="O31" i="8"/>
  <c r="AI9" i="7"/>
  <c r="AI10" i="7"/>
  <c r="AI11" i="7"/>
  <c r="AI12" i="7"/>
  <c r="AI13" i="7"/>
  <c r="AI14" i="7"/>
  <c r="AI16" i="7"/>
  <c r="AI17" i="7"/>
  <c r="AI18" i="7"/>
  <c r="AI19" i="7"/>
  <c r="AI20" i="7"/>
  <c r="AI21" i="7"/>
  <c r="AI22" i="7"/>
  <c r="AI23" i="7"/>
  <c r="AI24" i="7"/>
  <c r="AI25" i="7"/>
  <c r="AI28" i="7"/>
  <c r="AI29" i="7"/>
  <c r="AH10" i="7"/>
  <c r="AH11" i="7"/>
  <c r="AH14" i="7"/>
  <c r="AH18" i="7"/>
  <c r="AH19" i="7"/>
  <c r="AH22" i="7"/>
  <c r="AH23" i="7"/>
  <c r="AH26" i="7"/>
  <c r="AH27" i="7"/>
  <c r="G31" i="8" l="1"/>
  <c r="V31" i="8"/>
  <c r="U31" i="8"/>
  <c r="M31" i="8"/>
  <c r="K31" i="8"/>
  <c r="L31" i="8"/>
  <c r="P31" i="8"/>
  <c r="AE35" i="7"/>
  <c r="AE39" i="7" s="1"/>
  <c r="T31" i="8"/>
  <c r="Y31" i="8"/>
  <c r="J31" i="8"/>
  <c r="D31" i="8"/>
  <c r="N31" i="8"/>
  <c r="I31" i="8"/>
  <c r="F31" i="8"/>
  <c r="S31" i="8"/>
  <c r="W31" i="8"/>
  <c r="X31" i="8"/>
  <c r="AE33" i="7"/>
  <c r="B32" i="8"/>
  <c r="K32" i="8"/>
  <c r="E32" i="8"/>
  <c r="Y32" i="8"/>
  <c r="U32" i="8"/>
  <c r="D32" i="8"/>
  <c r="N32" i="8"/>
  <c r="W32" i="8"/>
  <c r="O32" i="8"/>
  <c r="P32" i="8"/>
  <c r="J32" i="8"/>
  <c r="H32" i="8"/>
  <c r="I32" i="8"/>
  <c r="C32" i="8"/>
  <c r="L32" i="8"/>
  <c r="F32" i="8"/>
  <c r="G32" i="8"/>
  <c r="M32" i="8"/>
  <c r="T32" i="8"/>
  <c r="V32" i="8"/>
  <c r="S32" i="8"/>
  <c r="AE8" i="7"/>
  <c r="AI8" i="7"/>
  <c r="AH29" i="7"/>
  <c r="AH25" i="7"/>
  <c r="AH21" i="7"/>
  <c r="AH17" i="7"/>
  <c r="AH13" i="7"/>
  <c r="AH9" i="7"/>
  <c r="AH15" i="7"/>
  <c r="AH24" i="7"/>
  <c r="AH16" i="7"/>
  <c r="AH12" i="7"/>
  <c r="AH28" i="7"/>
  <c r="AH20" i="7"/>
  <c r="AH8" i="7"/>
  <c r="C17" i="4"/>
  <c r="AE30" i="7" l="1"/>
  <c r="O8" i="8"/>
  <c r="C8" i="8"/>
  <c r="V8" i="8"/>
  <c r="X8" i="8"/>
  <c r="K8" i="8"/>
  <c r="P8" i="8"/>
  <c r="B8" i="8"/>
  <c r="N8" i="8"/>
  <c r="H8" i="8"/>
  <c r="J8" i="8"/>
  <c r="I8" i="8"/>
  <c r="U8" i="8"/>
  <c r="F8" i="8"/>
  <c r="E8" i="8"/>
  <c r="W8" i="8"/>
  <c r="D8" i="8"/>
  <c r="T8" i="8"/>
  <c r="M8" i="8"/>
  <c r="S8" i="8"/>
  <c r="G8" i="8"/>
  <c r="L8" i="8"/>
  <c r="Y8" i="8"/>
  <c r="AI15" i="7"/>
  <c r="B35" i="7"/>
  <c r="F35" i="7"/>
  <c r="F40" i="7" s="1"/>
  <c r="N35" i="7"/>
  <c r="N40" i="7" s="1"/>
  <c r="O35" i="7"/>
  <c r="O40" i="7" s="1"/>
  <c r="I35" i="7"/>
  <c r="I40" i="7" s="1"/>
  <c r="K35" i="7"/>
  <c r="K40" i="7" s="1"/>
  <c r="L35" i="7"/>
  <c r="L40" i="7" s="1"/>
  <c r="G35" i="7"/>
  <c r="G40" i="7" s="1"/>
  <c r="H35" i="7"/>
  <c r="H40" i="7" s="1"/>
  <c r="J35" i="7"/>
  <c r="J40" i="7" s="1"/>
  <c r="D35" i="7"/>
  <c r="D40" i="7" s="1"/>
  <c r="U35" i="7"/>
  <c r="U39" i="7" s="1"/>
  <c r="V35" i="7"/>
  <c r="V39" i="7" s="1"/>
  <c r="C35" i="7"/>
  <c r="C40" i="7" s="1"/>
  <c r="T28" i="6"/>
  <c r="L28" i="6"/>
  <c r="I28" i="6"/>
  <c r="F28" i="6"/>
  <c r="J30" i="9"/>
  <c r="K30" i="9"/>
  <c r="J29" i="9"/>
  <c r="K29" i="9"/>
  <c r="J28" i="9"/>
  <c r="K28" i="9"/>
  <c r="L28" i="9" s="1"/>
  <c r="C31" i="9"/>
  <c r="B31" i="9"/>
  <c r="B17" i="4"/>
  <c r="D17" i="4" s="1"/>
  <c r="J30" i="4"/>
  <c r="K30" i="4"/>
  <c r="Z16" i="8"/>
  <c r="AA16" i="8"/>
  <c r="AB16" i="8"/>
  <c r="AC16" i="8"/>
  <c r="AD16" i="8"/>
  <c r="Z17" i="8"/>
  <c r="AA17" i="8"/>
  <c r="AB17" i="8"/>
  <c r="AC17" i="8"/>
  <c r="AD17" i="8"/>
  <c r="Z18" i="8"/>
  <c r="AA18" i="8"/>
  <c r="AB18" i="8"/>
  <c r="AC18" i="8"/>
  <c r="AD18" i="8"/>
  <c r="Z19" i="8"/>
  <c r="AA19" i="8"/>
  <c r="AB19" i="8"/>
  <c r="AC19" i="8"/>
  <c r="AD19" i="8"/>
  <c r="Z20" i="8"/>
  <c r="AA20" i="8"/>
  <c r="AB20" i="8"/>
  <c r="AC20" i="8"/>
  <c r="AD20" i="8"/>
  <c r="Z21" i="8"/>
  <c r="AA21" i="8"/>
  <c r="AB21" i="8"/>
  <c r="AC21" i="8"/>
  <c r="AD21" i="8"/>
  <c r="Z22" i="8"/>
  <c r="AA22" i="8"/>
  <c r="AB22" i="8"/>
  <c r="AC22" i="8"/>
  <c r="AD22" i="8"/>
  <c r="Z23" i="8"/>
  <c r="AA23" i="8"/>
  <c r="AB23" i="8"/>
  <c r="AC23" i="8"/>
  <c r="Z24" i="8"/>
  <c r="AA24" i="8"/>
  <c r="AB24" i="8"/>
  <c r="AC24" i="8"/>
  <c r="AD24" i="8"/>
  <c r="Z25" i="8"/>
  <c r="AA25" i="8"/>
  <c r="AB25" i="8"/>
  <c r="AC25" i="8"/>
  <c r="AD25" i="8"/>
  <c r="Z26" i="8"/>
  <c r="AA26" i="8"/>
  <c r="AB26" i="8"/>
  <c r="AC26" i="8"/>
  <c r="AD26" i="8"/>
  <c r="Z27" i="8"/>
  <c r="AA27" i="8"/>
  <c r="AB27" i="8"/>
  <c r="AC27" i="8"/>
  <c r="AE27" i="8" s="1"/>
  <c r="Z28" i="8"/>
  <c r="AA28" i="8"/>
  <c r="AB28" i="8"/>
  <c r="AC28" i="8"/>
  <c r="AD28" i="8"/>
  <c r="Z29" i="8"/>
  <c r="AA29" i="8"/>
  <c r="AB29" i="8"/>
  <c r="AC29" i="8"/>
  <c r="AD29" i="8"/>
  <c r="Z31" i="8"/>
  <c r="AA31" i="8"/>
  <c r="AB31" i="8"/>
  <c r="AC31" i="8"/>
  <c r="AD31" i="8"/>
  <c r="Z32" i="8"/>
  <c r="AA32" i="8"/>
  <c r="AB32" i="8"/>
  <c r="AC32" i="8"/>
  <c r="AD32" i="8"/>
  <c r="V34" i="8"/>
  <c r="Z34" i="8"/>
  <c r="AB34" i="8"/>
  <c r="AD34" i="8"/>
  <c r="Z11" i="8"/>
  <c r="AA11" i="8"/>
  <c r="AB11" i="8"/>
  <c r="AC11" i="8"/>
  <c r="AD11" i="8"/>
  <c r="Z12" i="8"/>
  <c r="AA12" i="8"/>
  <c r="AB12" i="8"/>
  <c r="AC12" i="8"/>
  <c r="AD12" i="8"/>
  <c r="Z13" i="8"/>
  <c r="AA13" i="8"/>
  <c r="AB13" i="8"/>
  <c r="AC13" i="8"/>
  <c r="AD13" i="8"/>
  <c r="Z14" i="8"/>
  <c r="AA14" i="8"/>
  <c r="AB14" i="8"/>
  <c r="AC14" i="8"/>
  <c r="AD14" i="8"/>
  <c r="Z9" i="8"/>
  <c r="AA9" i="8"/>
  <c r="AB9" i="8"/>
  <c r="AC9" i="8"/>
  <c r="AD9" i="8"/>
  <c r="Z10" i="8"/>
  <c r="AA10" i="8"/>
  <c r="AB10" i="8"/>
  <c r="AC10" i="8"/>
  <c r="AD10" i="8"/>
  <c r="AD8" i="8"/>
  <c r="AC8" i="8"/>
  <c r="AB8" i="8"/>
  <c r="AA8" i="8"/>
  <c r="Z8" i="8"/>
  <c r="C34" i="8"/>
  <c r="E34" i="8"/>
  <c r="G34" i="8"/>
  <c r="I34" i="8"/>
  <c r="K34" i="8"/>
  <c r="M34" i="8"/>
  <c r="O34" i="8"/>
  <c r="F35" i="4"/>
  <c r="G35" i="4"/>
  <c r="F36" i="4"/>
  <c r="G36" i="4"/>
  <c r="F37" i="4"/>
  <c r="G37" i="4"/>
  <c r="F38" i="4"/>
  <c r="G38" i="4"/>
  <c r="F39" i="4"/>
  <c r="G39" i="4"/>
  <c r="F40" i="4"/>
  <c r="G40" i="4"/>
  <c r="F41" i="4"/>
  <c r="G41" i="4"/>
  <c r="G34" i="4"/>
  <c r="F34" i="4"/>
  <c r="B35" i="4"/>
  <c r="C35" i="4"/>
  <c r="K35" i="4" s="1"/>
  <c r="B36" i="4"/>
  <c r="C36" i="4"/>
  <c r="B37" i="4"/>
  <c r="C37" i="4"/>
  <c r="B38" i="4"/>
  <c r="C38" i="4"/>
  <c r="K38" i="4" s="1"/>
  <c r="B39" i="4"/>
  <c r="C39" i="4"/>
  <c r="K39" i="4" s="1"/>
  <c r="F26" i="5" s="1"/>
  <c r="B40" i="4"/>
  <c r="C40" i="4"/>
  <c r="B41" i="4"/>
  <c r="C41" i="4"/>
  <c r="C34" i="4"/>
  <c r="B34" i="4"/>
  <c r="U28" i="6"/>
  <c r="C8" i="6"/>
  <c r="T9" i="6"/>
  <c r="T13" i="6"/>
  <c r="T17" i="6"/>
  <c r="T21" i="6"/>
  <c r="T25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8" i="6"/>
  <c r="F27" i="6"/>
  <c r="R27" i="6" s="1"/>
  <c r="F26" i="6"/>
  <c r="R26" i="6" s="1"/>
  <c r="F25" i="6"/>
  <c r="F24" i="6"/>
  <c r="R24" i="6" s="1"/>
  <c r="F23" i="6"/>
  <c r="R23" i="6" s="1"/>
  <c r="F22" i="6"/>
  <c r="R22" i="6" s="1"/>
  <c r="F21" i="6"/>
  <c r="R21" i="6" s="1"/>
  <c r="F20" i="6"/>
  <c r="F19" i="6"/>
  <c r="R19" i="6" s="1"/>
  <c r="F18" i="6"/>
  <c r="F17" i="6"/>
  <c r="R17" i="6" s="1"/>
  <c r="F16" i="6"/>
  <c r="R16" i="6" s="1"/>
  <c r="F15" i="6"/>
  <c r="R15" i="6" s="1"/>
  <c r="F14" i="6"/>
  <c r="R14" i="6" s="1"/>
  <c r="F13" i="6"/>
  <c r="R13" i="6" s="1"/>
  <c r="F12" i="6"/>
  <c r="R12" i="6" s="1"/>
  <c r="F11" i="6"/>
  <c r="R11" i="6" s="1"/>
  <c r="F10" i="6"/>
  <c r="R10" i="6" s="1"/>
  <c r="F9" i="6"/>
  <c r="R9" i="6" s="1"/>
  <c r="F8" i="6"/>
  <c r="R8" i="6" s="1"/>
  <c r="C27" i="6"/>
  <c r="C26" i="6"/>
  <c r="O26" i="6" s="1"/>
  <c r="C25" i="6"/>
  <c r="C24" i="6"/>
  <c r="O24" i="6" s="1"/>
  <c r="C23" i="6"/>
  <c r="C22" i="6"/>
  <c r="O22" i="6" s="1"/>
  <c r="C21" i="6"/>
  <c r="C20" i="6"/>
  <c r="O20" i="6" s="1"/>
  <c r="C19" i="6"/>
  <c r="C18" i="6"/>
  <c r="O18" i="6" s="1"/>
  <c r="C17" i="6"/>
  <c r="C16" i="6"/>
  <c r="O16" i="6" s="1"/>
  <c r="C15" i="6"/>
  <c r="C14" i="6"/>
  <c r="O14" i="6" s="1"/>
  <c r="C13" i="6"/>
  <c r="C12" i="6"/>
  <c r="O12" i="6" s="1"/>
  <c r="C11" i="6"/>
  <c r="C10" i="6"/>
  <c r="O10" i="6" s="1"/>
  <c r="C9" i="6"/>
  <c r="G17" i="4"/>
  <c r="K17" i="4"/>
  <c r="F17" i="4"/>
  <c r="J17" i="4"/>
  <c r="G30" i="4"/>
  <c r="F30" i="4"/>
  <c r="C30" i="4"/>
  <c r="B30" i="4"/>
  <c r="U8" i="6"/>
  <c r="U27" i="6"/>
  <c r="U26" i="6"/>
  <c r="U25" i="6"/>
  <c r="U24" i="6"/>
  <c r="U23" i="6"/>
  <c r="U22" i="6"/>
  <c r="U21" i="6"/>
  <c r="U20" i="6"/>
  <c r="U19" i="6"/>
  <c r="U18" i="6"/>
  <c r="U17" i="6"/>
  <c r="U16" i="6"/>
  <c r="U15" i="6"/>
  <c r="U14" i="6"/>
  <c r="U13" i="6"/>
  <c r="U12" i="6"/>
  <c r="U11" i="6"/>
  <c r="U10" i="6"/>
  <c r="U9" i="6"/>
  <c r="C28" i="6"/>
  <c r="B40" i="7" l="1"/>
  <c r="AE31" i="8"/>
  <c r="L30" i="9"/>
  <c r="L29" i="9"/>
  <c r="H30" i="4"/>
  <c r="O11" i="6"/>
  <c r="Z35" i="8"/>
  <c r="J40" i="4"/>
  <c r="E27" i="5" s="1"/>
  <c r="J38" i="4"/>
  <c r="B25" i="5" s="1"/>
  <c r="L17" i="4"/>
  <c r="J41" i="4"/>
  <c r="E28" i="5" s="1"/>
  <c r="J39" i="4"/>
  <c r="E26" i="5" s="1"/>
  <c r="J37" i="4"/>
  <c r="E24" i="5" s="1"/>
  <c r="J36" i="4"/>
  <c r="E23" i="5" s="1"/>
  <c r="L30" i="4"/>
  <c r="C33" i="9"/>
  <c r="AE10" i="8"/>
  <c r="F31" i="9"/>
  <c r="F33" i="9" s="1"/>
  <c r="D38" i="4"/>
  <c r="K34" i="4"/>
  <c r="F21" i="5" s="1"/>
  <c r="K31" i="9"/>
  <c r="K33" i="9" s="1"/>
  <c r="J31" i="9"/>
  <c r="G31" i="9"/>
  <c r="D31" i="9"/>
  <c r="B33" i="9"/>
  <c r="AA15" i="8"/>
  <c r="Z15" i="8"/>
  <c r="AE11" i="8"/>
  <c r="AE12" i="8"/>
  <c r="AE9" i="8"/>
  <c r="AD15" i="8"/>
  <c r="AC15" i="8"/>
  <c r="AB15" i="8"/>
  <c r="V15" i="8"/>
  <c r="J15" i="8"/>
  <c r="N15" i="8"/>
  <c r="G15" i="8"/>
  <c r="X15" i="8"/>
  <c r="H15" i="8"/>
  <c r="P15" i="8"/>
  <c r="E15" i="8"/>
  <c r="Y15" i="8"/>
  <c r="I15" i="8"/>
  <c r="S15" i="8"/>
  <c r="W15" i="8"/>
  <c r="K15" i="8"/>
  <c r="O15" i="8"/>
  <c r="D15" i="8"/>
  <c r="B15" i="8"/>
  <c r="T15" i="8"/>
  <c r="L15" i="8"/>
  <c r="C15" i="8"/>
  <c r="U15" i="8"/>
  <c r="M15" i="8"/>
  <c r="F15" i="8"/>
  <c r="AE29" i="8"/>
  <c r="X35" i="7"/>
  <c r="X39" i="7" s="1"/>
  <c r="T35" i="7"/>
  <c r="T39" i="7" s="1"/>
  <c r="M35" i="7"/>
  <c r="M40" i="7" s="1"/>
  <c r="O9" i="6"/>
  <c r="O15" i="6"/>
  <c r="O19" i="6"/>
  <c r="O23" i="6"/>
  <c r="O27" i="6"/>
  <c r="O8" i="6"/>
  <c r="R20" i="6"/>
  <c r="O13" i="6"/>
  <c r="O17" i="6"/>
  <c r="O21" i="6"/>
  <c r="O25" i="6"/>
  <c r="H40" i="4"/>
  <c r="H38" i="4"/>
  <c r="H36" i="4"/>
  <c r="H41" i="4"/>
  <c r="J35" i="4"/>
  <c r="B22" i="5" s="1"/>
  <c r="F43" i="4"/>
  <c r="E11" i="5" s="1"/>
  <c r="G43" i="4"/>
  <c r="F9" i="5" s="1"/>
  <c r="H17" i="4"/>
  <c r="R18" i="6"/>
  <c r="AE14" i="8"/>
  <c r="AE13" i="8"/>
  <c r="AE8" i="8"/>
  <c r="AE26" i="8"/>
  <c r="AE25" i="8"/>
  <c r="AE20" i="8"/>
  <c r="AE19" i="8"/>
  <c r="AE16" i="8"/>
  <c r="AE32" i="8"/>
  <c r="AE28" i="8"/>
  <c r="AE24" i="8"/>
  <c r="AE22" i="8"/>
  <c r="AE21" i="8"/>
  <c r="AE18" i="8"/>
  <c r="AE17" i="8"/>
  <c r="B34" i="8"/>
  <c r="P34" i="8"/>
  <c r="N34" i="8"/>
  <c r="L34" i="8"/>
  <c r="J34" i="8"/>
  <c r="H34" i="8"/>
  <c r="F34" i="8"/>
  <c r="D34" i="8"/>
  <c r="T34" i="8"/>
  <c r="AC34" i="8"/>
  <c r="AA34" i="8"/>
  <c r="U34" i="8"/>
  <c r="T27" i="6"/>
  <c r="T23" i="6"/>
  <c r="T19" i="6"/>
  <c r="T15" i="6"/>
  <c r="T11" i="6"/>
  <c r="T8" i="6"/>
  <c r="T26" i="6"/>
  <c r="T24" i="6"/>
  <c r="T22" i="6"/>
  <c r="T20" i="6"/>
  <c r="T18" i="6"/>
  <c r="T16" i="6"/>
  <c r="T14" i="6"/>
  <c r="T12" i="6"/>
  <c r="T10" i="6"/>
  <c r="R25" i="6"/>
  <c r="R28" i="6"/>
  <c r="D30" i="4"/>
  <c r="H34" i="4"/>
  <c r="H39" i="4"/>
  <c r="H35" i="4"/>
  <c r="H37" i="4"/>
  <c r="D37" i="4"/>
  <c r="D34" i="4"/>
  <c r="C26" i="5"/>
  <c r="K41" i="4"/>
  <c r="F28" i="5" s="1"/>
  <c r="D35" i="4"/>
  <c r="B23" i="5"/>
  <c r="B43" i="4"/>
  <c r="D39" i="4"/>
  <c r="E25" i="5"/>
  <c r="D41" i="4"/>
  <c r="J34" i="4"/>
  <c r="K37" i="4"/>
  <c r="K40" i="4"/>
  <c r="K36" i="4"/>
  <c r="F23" i="5" s="1"/>
  <c r="C43" i="4"/>
  <c r="C12" i="5" s="1"/>
  <c r="F25" i="5"/>
  <c r="D40" i="4"/>
  <c r="C25" i="5"/>
  <c r="F22" i="5"/>
  <c r="C22" i="5"/>
  <c r="D36" i="4"/>
  <c r="O28" i="6"/>
  <c r="B28" i="5" l="1"/>
  <c r="AF35" i="7"/>
  <c r="B26" i="5"/>
  <c r="L38" i="4"/>
  <c r="L39" i="4"/>
  <c r="J43" i="4"/>
  <c r="H12" i="5" s="1"/>
  <c r="B27" i="5"/>
  <c r="H27" i="5" s="1"/>
  <c r="L31" i="9"/>
  <c r="H31" i="9"/>
  <c r="B24" i="5"/>
  <c r="H24" i="5" s="1"/>
  <c r="E22" i="5"/>
  <c r="H22" i="5" s="1"/>
  <c r="L40" i="4"/>
  <c r="B9" i="5"/>
  <c r="L35" i="4"/>
  <c r="L37" i="4"/>
  <c r="I26" i="5"/>
  <c r="X35" i="8"/>
  <c r="AE34" i="8"/>
  <c r="D33" i="9"/>
  <c r="J33" i="9"/>
  <c r="G33" i="9"/>
  <c r="C23" i="5"/>
  <c r="C21" i="5"/>
  <c r="C9" i="5"/>
  <c r="AE15" i="8"/>
  <c r="K30" i="8"/>
  <c r="D30" i="8"/>
  <c r="P30" i="8"/>
  <c r="X30" i="8"/>
  <c r="C30" i="8"/>
  <c r="T30" i="8"/>
  <c r="E30" i="8"/>
  <c r="B30" i="8"/>
  <c r="Z30" i="8"/>
  <c r="AD30" i="8"/>
  <c r="H30" i="8"/>
  <c r="W30" i="8"/>
  <c r="V30" i="8"/>
  <c r="Y30" i="8"/>
  <c r="AA30" i="8"/>
  <c r="G30" i="8"/>
  <c r="S30" i="8"/>
  <c r="J30" i="8"/>
  <c r="M30" i="8"/>
  <c r="U30" i="8"/>
  <c r="AB30" i="8"/>
  <c r="O30" i="8"/>
  <c r="L30" i="8"/>
  <c r="N30" i="8"/>
  <c r="F30" i="8"/>
  <c r="I30" i="8"/>
  <c r="AC30" i="8"/>
  <c r="E16" i="5"/>
  <c r="E13" i="5"/>
  <c r="E14" i="5"/>
  <c r="F16" i="5"/>
  <c r="L36" i="4"/>
  <c r="E15" i="5"/>
  <c r="E12" i="5"/>
  <c r="H43" i="4"/>
  <c r="E9" i="5"/>
  <c r="F12" i="5"/>
  <c r="E10" i="5"/>
  <c r="F15" i="5"/>
  <c r="F11" i="5"/>
  <c r="F10" i="5"/>
  <c r="F14" i="5"/>
  <c r="F13" i="5"/>
  <c r="C14" i="5"/>
  <c r="C11" i="5"/>
  <c r="L41" i="4"/>
  <c r="C13" i="5"/>
  <c r="C28" i="5"/>
  <c r="B15" i="5"/>
  <c r="F27" i="5"/>
  <c r="H23" i="5"/>
  <c r="C27" i="5"/>
  <c r="K43" i="4"/>
  <c r="H28" i="5"/>
  <c r="H26" i="5"/>
  <c r="B14" i="5"/>
  <c r="B10" i="5"/>
  <c r="B11" i="5"/>
  <c r="B16" i="5"/>
  <c r="B13" i="5"/>
  <c r="B12" i="5"/>
  <c r="C24" i="5"/>
  <c r="F24" i="5"/>
  <c r="B21" i="5"/>
  <c r="E21" i="5"/>
  <c r="H25" i="5"/>
  <c r="D43" i="4"/>
  <c r="C16" i="5"/>
  <c r="L34" i="4"/>
  <c r="C15" i="5"/>
  <c r="C10" i="5"/>
  <c r="I25" i="5"/>
  <c r="I22" i="5"/>
  <c r="L33" i="9" l="1"/>
  <c r="H33" i="9"/>
  <c r="H16" i="5"/>
  <c r="H13" i="5"/>
  <c r="H10" i="5"/>
  <c r="L43" i="4"/>
  <c r="H11" i="5"/>
  <c r="H9" i="5"/>
  <c r="E30" i="5"/>
  <c r="H15" i="5"/>
  <c r="H14" i="5"/>
  <c r="B30" i="5"/>
  <c r="I28" i="5"/>
  <c r="I23" i="5"/>
  <c r="I21" i="5"/>
  <c r="AE30" i="8"/>
  <c r="D33" i="8"/>
  <c r="M33" i="8"/>
  <c r="N33" i="8"/>
  <c r="I33" i="8"/>
  <c r="C33" i="8"/>
  <c r="AB33" i="8"/>
  <c r="B33" i="8"/>
  <c r="AD33" i="8"/>
  <c r="S33" i="8"/>
  <c r="E33" i="8"/>
  <c r="X33" i="8"/>
  <c r="G33" i="8"/>
  <c r="U33" i="8"/>
  <c r="H33" i="8"/>
  <c r="L33" i="8"/>
  <c r="F33" i="8"/>
  <c r="AC33" i="8"/>
  <c r="W33" i="8"/>
  <c r="P33" i="8"/>
  <c r="Z33" i="8"/>
  <c r="K33" i="8"/>
  <c r="J33" i="8"/>
  <c r="O33" i="8"/>
  <c r="T33" i="8"/>
  <c r="AA33" i="8"/>
  <c r="V33" i="8"/>
  <c r="Y33" i="8"/>
  <c r="I27" i="5"/>
  <c r="F18" i="5"/>
  <c r="E18" i="5"/>
  <c r="C18" i="5"/>
  <c r="I16" i="5"/>
  <c r="B18" i="5"/>
  <c r="I9" i="5"/>
  <c r="I13" i="5"/>
  <c r="I15" i="5"/>
  <c r="I10" i="5"/>
  <c r="C30" i="5"/>
  <c r="I11" i="5"/>
  <c r="I12" i="5"/>
  <c r="I14" i="5"/>
  <c r="F30" i="5"/>
  <c r="H21" i="5"/>
  <c r="I24" i="5"/>
  <c r="H18" i="5" l="1"/>
  <c r="H30" i="5"/>
  <c r="AF33" i="7"/>
  <c r="AC35" i="8"/>
  <c r="AE33" i="8"/>
  <c r="V35" i="8"/>
  <c r="C35" i="8"/>
  <c r="P35" i="8"/>
  <c r="AF27" i="7"/>
  <c r="B35" i="8"/>
  <c r="AF18" i="7"/>
  <c r="J35" i="8"/>
  <c r="AF24" i="7"/>
  <c r="AD35" i="8"/>
  <c r="AF23" i="7"/>
  <c r="AF17" i="7"/>
  <c r="AF16" i="7"/>
  <c r="AA35" i="8"/>
  <c r="I35" i="8"/>
  <c r="AF21" i="7"/>
  <c r="AF10" i="7"/>
  <c r="AF32" i="7"/>
  <c r="K35" i="8"/>
  <c r="AF13" i="7"/>
  <c r="AF31" i="7"/>
  <c r="AF30" i="7"/>
  <c r="AF25" i="7"/>
  <c r="E35" i="8"/>
  <c r="U35" i="8"/>
  <c r="N35" i="8"/>
  <c r="AF29" i="7"/>
  <c r="AF34" i="7"/>
  <c r="AF14" i="7"/>
  <c r="D35" i="8"/>
  <c r="AF20" i="7"/>
  <c r="F35" i="8"/>
  <c r="AF9" i="7"/>
  <c r="H35" i="8"/>
  <c r="G35" i="8"/>
  <c r="AF11" i="7"/>
  <c r="AF26" i="7"/>
  <c r="AF12" i="7"/>
  <c r="AF8" i="7"/>
  <c r="AB35" i="8"/>
  <c r="O35" i="8"/>
  <c r="AF19" i="7"/>
  <c r="AF22" i="7"/>
  <c r="L35" i="8"/>
  <c r="AF15" i="7"/>
  <c r="AF28" i="7"/>
  <c r="M35" i="8"/>
  <c r="Y35" i="8"/>
  <c r="T35" i="8"/>
  <c r="S35" i="8"/>
  <c r="W35" i="8"/>
  <c r="I18" i="5"/>
  <c r="I30" i="5"/>
  <c r="AE35" i="8" l="1"/>
</calcChain>
</file>

<file path=xl/sharedStrings.xml><?xml version="1.0" encoding="utf-8"?>
<sst xmlns="http://schemas.openxmlformats.org/spreadsheetml/2006/main" count="4035" uniqueCount="441">
  <si>
    <t>Classi di percorrenza</t>
  </si>
  <si>
    <t>Conto proprio</t>
  </si>
  <si>
    <t>Conto terzi</t>
  </si>
  <si>
    <t>Totale</t>
  </si>
  <si>
    <t xml:space="preserve">                              </t>
  </si>
  <si>
    <t>Trasporti interni</t>
  </si>
  <si>
    <t>Trasporti internazionali</t>
  </si>
  <si>
    <t>Trasporti complessivi</t>
  </si>
  <si>
    <t>Gruppi merceologici</t>
  </si>
  <si>
    <t>Trasporti locali (fino a 50 km)</t>
  </si>
  <si>
    <t>Totale trasporti</t>
  </si>
  <si>
    <t xml:space="preserve">                                     </t>
  </si>
  <si>
    <t>%</t>
  </si>
  <si>
    <t xml:space="preserve">% sul totale </t>
  </si>
  <si>
    <t xml:space="preserve">             </t>
  </si>
  <si>
    <t>Regioni di destinazione</t>
  </si>
  <si>
    <t xml:space="preserve">Regioni di origine      </t>
  </si>
  <si>
    <t>Piemonte</t>
  </si>
  <si>
    <t xml:space="preserve">Valle </t>
  </si>
  <si>
    <t>Lombardia</t>
  </si>
  <si>
    <t>Veneto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</si>
  <si>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</si>
  <si>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</si>
  <si>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</si>
  <si>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</si>
  <si>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</si>
  <si>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</si>
  <si>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</si>
  <si>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</si>
  <si>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</si>
  <si>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</si>
  <si>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</si>
  <si>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</si>
  <si>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</si>
  <si>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Mezzogiorno</t>
  </si>
  <si>
    <t>Italia</t>
  </si>
  <si>
    <t>Estero</t>
  </si>
  <si>
    <t>d' Aosta</t>
  </si>
  <si>
    <t>Friuli-Venezia Giulia</t>
  </si>
  <si>
    <t>Emilia-Romagna</t>
  </si>
  <si>
    <t>Fino a 50 km</t>
  </si>
  <si>
    <t>51-100 km</t>
  </si>
  <si>
    <t>101-150 km</t>
  </si>
  <si>
    <t>151-200 km</t>
  </si>
  <si>
    <t>201-300 km</t>
  </si>
  <si>
    <t>301-400 km</t>
  </si>
  <si>
    <t>401-500 km</t>
  </si>
  <si>
    <t>oltre 500 km</t>
  </si>
  <si>
    <t>Composizione percentuale</t>
  </si>
  <si>
    <t>Trasporti su distanze medio lunghe</t>
  </si>
  <si>
    <t>Composizione percentuale per classe di percorrenza</t>
  </si>
  <si>
    <t>Composizione percentuale per titolo di trasporto</t>
  </si>
  <si>
    <t>Tonnellate</t>
  </si>
  <si>
    <t>Composizione percentuale delle tonnellate per Regione di origine</t>
  </si>
  <si>
    <t>Bolzano-Bozen</t>
  </si>
  <si>
    <t>Trento</t>
  </si>
  <si>
    <t>Bolzano</t>
  </si>
  <si>
    <t>Bozen</t>
  </si>
  <si>
    <t xml:space="preserve">Emilia </t>
  </si>
  <si>
    <t>Romagna</t>
  </si>
  <si>
    <t>Tonnellate e composizione percentuale</t>
  </si>
  <si>
    <t>Prod. dell'Agricoltura,della Caccia e della Silvicoltura; Pesci ed Altri Prodotti della Pesca (Fiori,Animali Vivi,Latte Crudo)</t>
  </si>
  <si>
    <t>Carboni Fossili e Ligniti; Petrolio Greggio e Gas Naturale</t>
  </si>
  <si>
    <t>Minerali Metalliferi ed altri Prodotti delle Miniere e delle Cave;Torba; Uranio e Torio (Concimi Minerali,Sale,Pietre,Ghiaia)</t>
  </si>
  <si>
    <t>Prodotti Alimentari,Bevande e Tabacchi (Carni,Pelli Gregge,Pesci Trasformati e Conservati,Oli e Grassi Vegetali e Animali,Prodotti Lattiero-Caseari)</t>
  </si>
  <si>
    <t>Prodotti dell'Industria Tessile e dell'Industria dell'Abbigliamento; Cuoio e Prodotti in Cuoio</t>
  </si>
  <si>
    <t>Legno e Prodotti in Legno e Sughero (Esclusi i Mobili), Articolo di Paglia e Materiali da Intreccio, Pasta di Carta, Carta e Prodotti di Carta,Stampati e Supporti Registrati</t>
  </si>
  <si>
    <t>Coke e Prodotti Petroliferi Raffinati</t>
  </si>
  <si>
    <t>Prodotti Chimici e Fibre Sintetiche e Artificiali; Articoli in Gomma e in Materie Plastiche; Combustibili Nucleari (Prodotti Farmaceutici, Pesticidi,Altri Prodotti Chimici per L'Agricoltuta)</t>
  </si>
  <si>
    <t>Altri Prodotti della Lavorazione di Minerali Non Metalliferi (Vetro,Oggetti di Vetro,Prodotti Ceramici e in Porcellana, Cemento,Calce,Altri Materiali da Costruzione)</t>
  </si>
  <si>
    <t>Metalli; Manufatti in Metallo, Escluse la Macchine e gli Apparecchi Meccanici (Tubi,Caldaie,Ferramenta,Armi,Altri Manufatti in Metallo)</t>
  </si>
  <si>
    <t>Macchine ed Apparecchi Meccanici;Macchine per Ufficio,Elaboratori e Sistemi Informatici;Macchine ed Apparecchi Elettrici;Apparecchi Radiotelevisivi e Apparecchi per le Comunicazioni;Apparecchi Medicali,Apparecchi di Precisione e Strumenti Ottici;</t>
  </si>
  <si>
    <t>Mezzi di Trasporto</t>
  </si>
  <si>
    <t>Mobili; Altri Manufatti</t>
  </si>
  <si>
    <t>Materie Prime Secondarie; Rifiuti Urbani e Altri Rifiuti</t>
  </si>
  <si>
    <t>Posta, Pacchi</t>
  </si>
  <si>
    <t>Attrezzature e Materiali Utilizzati nel Tasporto di Merci (Conteiner e Casse Mobili Usati, Vuoti,Pallet e Altri Materiali d'Imballaggio Usati, Vuoti)</t>
  </si>
  <si>
    <t>Merci Trasportate nell'ambito di Traslochi (Uffici e Abitazioni); Bagagli e Articoli Viaggianti come Bagaglio Accompagnato; Autoveicoli Trasportati per Riparazione; Altre Merci Non Destinabili alla Vendita (Materiale per Ponteggi)</t>
  </si>
  <si>
    <t>Merci Raggruppate, Merci di Vario Tipo Trasportate Insieme</t>
  </si>
  <si>
    <t>Merci Non Individuabili; Merci che per un Qualunque Motivo Non Possono Essere Individuate e Quindi Non Possono Essere Attribuite ai Gruppi 1-16</t>
  </si>
  <si>
    <t>Altre Merci</t>
  </si>
  <si>
    <t>Friuli</t>
  </si>
  <si>
    <t>Venezia Giulia</t>
  </si>
  <si>
    <t>Nord</t>
  </si>
  <si>
    <t>Centro</t>
  </si>
  <si>
    <t>Valle d'Aosta/Vallée d'Aoste</t>
  </si>
  <si>
    <t>Trentino-Alto Adige/Südtirol</t>
  </si>
  <si>
    <t>Trentino- Alto</t>
  </si>
  <si>
    <t xml:space="preserve"> Adige/Südtirol</t>
  </si>
  <si>
    <t>v.a.</t>
  </si>
  <si>
    <t>Tkm (migliaia)</t>
  </si>
  <si>
    <t>Km medi</t>
  </si>
  <si>
    <t>Per Regione di origine  si intendono le Regioni italiane e l'estero.</t>
  </si>
  <si>
    <t>Per Regione di origine e destinazione si intendono le Regioni italiane e l'estero.</t>
  </si>
  <si>
    <t>% sul totale complessivo</t>
  </si>
  <si>
    <t>..</t>
  </si>
  <si>
    <t>&lt;?xml version="1.0"?&gt;&lt;WebTableParameter xmlns:xsd="http://www.w3.org/2001/XMLSchema" xmlns:xsi="http://www.w3.org/2001/XMLSchema-instance" xmlns=""&gt;&lt;DataTable Code="DCSC_TRAMERCIS2" HasMetadata="true"&gt;&lt;Name LocaleIsoCode="fr"&gt;Trasporto merci su strada per tipo di trasporto&lt;/Name&gt;&lt;Dimension Code="ITTER107" CommonCode="ITTER107" Display="labels"&gt;&lt;Name LocaleIsoCode="fr"&gt;Territorio di immatricolazione automezzo&lt;/Name&gt;&lt;Member Code="IT"&gt;&lt;Name LocaleIsoCode="fr"&gt;Italia&lt;/Name&gt;&lt;/Member&gt;&lt;/Dimension&gt;&lt;Dimension Code="TIPO_DATO7" CommonCode="TIPO_DATO7" Display="labels"&gt;&lt;Name LocaleIsoCode="fr"&gt;Tipo aggregato&lt;/Name&gt;&lt;Member Code="GC_TON"&gt;&lt;Name LocaleIsoCode="fr"&gt;merce trasportata - tonnellate&lt;/Name&gt;&lt;/Member&gt;&lt;Member Code="GC_TKM"&gt;&lt;Name LocaleIsoCode="fr"&gt;merce trasportata - tonnellate-chilometro (migliaia)&lt;/Name&gt;&lt;/Member&gt;&lt;Member Code="AD_KM"&gt;&lt;Name LocaleIsoCode="fr"&gt;distanza media percorsa dalla merce - km&lt;/Name&gt;&lt;/Member&gt;&lt;/Dimension&gt;&lt;Dimension Code="TRASPORTO_TIPO" CommonCode="TRASPORTO_TIPO" Display="labels"&gt;&lt;Name LocaleIsoCode="fr"&gt;Tipo di trasporto &lt;/Name&gt;&lt;Member Code="DOM"&gt;&lt;Name LocaleIsoCode="fr"&gt;interno&lt;/Name&gt;&lt;/Member&gt;&lt;Member Code="INT"&gt;&lt;Name LocaleIsoCode="fr"&gt;internazionale&lt;/Name&gt;&lt;/Member&gt;&lt;/Dimension&gt;&lt;Dimension Code="NST2007" CommonCode="NST2007" Display="labels"&gt;&lt;Name LocaleIsoCode="fr"&gt;Tipo di merce&lt;/Name&gt;&lt;Member Code="ALL"&gt;&lt;Name LocaleIsoCode="fr"&gt;tutte le voci&lt;/Name&gt;&lt;/Member&gt;&lt;/Dimension&gt;&lt;Dimension Code="TIT_POSSESSO" CommonCode="TIT_POSSESSO" Display="labels"&gt;&lt;Name LocaleIsoCode="fr"&gt;Titolo di trasporto&lt;/Name&gt;&lt;Member Code="ALL"&gt;&lt;Name LocaleIsoCode="fr"&gt;tutte le voci&lt;/Name&gt;&lt;/Member&gt;&lt;Member Code="P"&gt;&lt;Name LocaleIsoCode="fr"&gt;conto proprio&lt;/Name&gt;&lt;/Member&gt;&lt;Member Code="T"&gt;&lt;Name LocaleIsoCode="fr"&gt;conto terzi&lt;/Name&gt;&lt;/Member&gt;&lt;/Dimension&gt;&lt;Dimension Code="LUNGHEZZA" CommonCode="LUNGHEZZA" Display="labels"&gt;&lt;Name LocaleIsoCode="fr"&gt;Classe di percorrenza&lt;/Name&gt;&lt;Member Code="KM_UN_50"&gt;&lt;Name LocaleIsoCode="fr"&gt;fino a 50 km &lt;/Name&gt;&lt;/Member&gt;&lt;Member Code="KM_51_100"&gt;&lt;Name LocaleIsoCode="fr"&gt;51-100 km&lt;/Name&gt;&lt;/Member&gt;&lt;Member Code="KM_101_150"&gt;&lt;Name LocaleIsoCode="fr"&gt;101-150 km&lt;/Name&gt;&lt;/Member&gt;&lt;Member Code="KM_151_200"&gt;&lt;Name LocaleIsoCode="fr"&gt;151-200 km&lt;/Name&gt;&lt;/Member&gt;&lt;Member Code="KM_201_300"&gt;&lt;Name LocaleIsoCode="fr"&gt;201-300 km&lt;/Name&gt;&lt;/Member&gt;&lt;Member Code="KM_301_400"&gt;&lt;Name LocaleIsoCode="fr"&gt;301-400 km&lt;/Name&gt;&lt;/Member&gt;&lt;Member Code="KM_401_500"&gt;&lt;Name LocaleIsoCode="fr"&gt;401-500 km&lt;/Name&gt;&lt;/Member&gt;&lt;Member Code="KM_GE_500"&gt;&lt;Name LocaleIsoCode="fr"&gt;501 km e più&lt;/Name&gt;&lt;/Member&gt;&lt;Member Code="TOTAL"&gt;&lt;Name LocaleIsoCode="fr"&gt;totale &lt;/Name&gt;&lt;/Member&gt;&lt;/Dimension&gt;&lt;Dimension Code="TIME" CommonCode="TIME"&gt;&lt;Name LocaleIsoCode="fr"&gt;Anno&lt;/Name&gt;&lt;Member Code="2008"&gt;&lt;Name LocaleIsoCode="fr"&gt;2008&lt;/Name&gt;&lt;/Member&gt;&lt;Member Code="2009"&gt;&lt;Name LocaleIsoCode="fr"&gt;2009&lt;/Name&gt;&lt;/Member&gt;&lt;Member Code="2010"&gt;&lt;Name LocaleIsoCode="fr"&gt;2010&lt;/Name&gt;&lt;/Member&gt;&lt;Member Code="2011"&gt;&lt;Name LocaleIsoCode="fr"&gt;2011&lt;/Name&gt;&lt;/Member&gt;&lt;Member Code="2012"&gt;&lt;Name LocaleIsoCode="fr"&gt;2012&lt;/Name&gt;&lt;/Member&gt;&lt;Member Code="2013"&gt;&lt;Name LocaleIsoCode="fr"&gt;2013&lt;/Name&gt;&lt;/Member&gt;&lt;Member Code="2014"&gt;&lt;Name LocaleIsoCode="fr"&gt;2014&lt;/Name&gt;&lt;/Member&gt;&lt;Member Code="2015" IsDisplayed="true"&gt;&lt;Name LocaleIsoCode="fr"&gt;2015&lt;/Name&gt;&lt;/Member&gt;&lt;/Dimension&gt;&lt;WBOSInformations&gt;&lt;TimeDimension WebTreeWasUsed="false"&gt;&lt;StartCodes Annual="2008" /&gt;&lt;/TimeDimension&gt;&lt;/WBOSInformations&gt;&lt;Tabulation Axis="horizontal"&gt;&lt;Dimension Code="TIT_POSSESSO" CommonCode="TIT_POSSESSO" /&gt;&lt;Dimension Code="TIPO_DATO7" CommonCode="TIPO_DATO7" /&gt;&lt;/Tabulation&gt;&lt;Tabulation Axis="vertical"&gt;&lt;Dimension Code="TRASPORTO_TIPO" CommonCode="TRASPORTO_TIPO" /&gt;&lt;Dimension Code="LUNGHEZZA" CommonCode="LUNGHEZZA" /&gt;&lt;/Tabulation&gt;&lt;Tabulation Axis="page"&gt;&lt;Dimension Code="ITTER107" CommonCode="ITTER107" /&gt;&lt;Dimension Code="NST2007" CommonCode="NST2007" /&gt;&lt;Dimension Code="TIME" CommonCode="TIME" /&gt;&lt;/Tabulation&gt;&lt;Formatting&gt;&lt;Labels LocaleIsoCode="fr"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&amp;amp;QueryType=Public&amp;amp;Lang=fr&lt;/AbsoluteUri&gt;&lt;/Query&gt;&lt;/WebTableParameter&gt;</t>
  </si>
  <si>
    <t>Trasporto merci su strada per tipo di trasporto I.Stat export</t>
  </si>
  <si>
    <t>Territorio di immatricolazione automezzo</t>
  </si>
  <si>
    <t>Tipo di merce</t>
  </si>
  <si>
    <t>tutte le voci</t>
  </si>
  <si>
    <t>Anno</t>
  </si>
  <si>
    <t>Titolo di trasporto</t>
  </si>
  <si>
    <t>conto proprio</t>
  </si>
  <si>
    <t>conto terzi</t>
  </si>
  <si>
    <t>Tipo aggregato</t>
  </si>
  <si>
    <t>merce trasportata - tonnellate</t>
  </si>
  <si>
    <t>merce trasportata - tonnellate-chilometro (migliaia)</t>
  </si>
  <si>
    <t>distanza media percorsa dalla merce - km</t>
  </si>
  <si>
    <t xml:space="preserve">Tipo di trasporto </t>
  </si>
  <si>
    <t>Classe di percorrenza</t>
  </si>
  <si>
    <t/>
  </si>
  <si>
    <t>interno</t>
  </si>
  <si>
    <t xml:space="preserve">fino a 50 km </t>
  </si>
  <si>
    <t>501 km e più</t>
  </si>
  <si>
    <t xml:space="preserve">totale </t>
  </si>
  <si>
    <t>internazionale</t>
  </si>
  <si>
    <t>Totale/1000</t>
  </si>
  <si>
    <t>&lt;?xml version="1.0"?&gt;&lt;WebTableParameter xmlns:xsd="http://www.w3.org/2001/XMLSchema" xmlns:xsi="http://www.w3.org/2001/XMLSchema-instance" xmlns=""&gt;&lt;DataTable Code="DCSC_TRAMERCIS1" HasMetadata="true"&gt;&lt;Name LocaleIsoCode="fr"&gt;Trasporto merci su strada &lt;/Name&gt;&lt;Dimension Code="ITTER107" CommonCode="ITTER107" Display="labels"&gt;&lt;Name LocaleIsoCode="fr"&gt;Territorio di immatricolazione automezzo&lt;/Name&gt;&lt;Member Code="IT"&gt;&lt;Name LocaleIsoCode="fr"&gt;Italia&lt;/Name&gt;&lt;/Member&gt;&lt;/Dimension&gt;&lt;Dimension Code="TIPO_DATO7" CommonCode="TIPO_DATO7" Display="labels"&gt;&lt;Name LocaleIsoCode="fr"&gt;Tipo aggregato&lt;/Name&gt;&lt;Member Code="GC_TON"&gt;&lt;Name LocaleIsoCode="fr"&gt;merce trasportata - tonnellate&lt;/Name&gt;&lt;/Member&gt;&lt;Member Code="GC_TKM"&gt;&lt;Name LocaleIsoCode="fr"&gt;merce trasportata - tonnellate-chilometro (migliaia)&lt;/Name&gt;&lt;/Member&gt;&lt;/Dimension&gt;&lt;Dimension Code="ISO_CARICO" CommonCode="ISO" Display="labels"&gt;&lt;Name LocaleIsoCode="fr"&gt;Territorio di carico&lt;/Name&gt;&lt;Member Code="WORLD"&gt;&lt;Name LocaleIsoCode="fr"&gt;Mondo&lt;/Name&gt;&lt;/Member&gt;&lt;/Dimension&gt;&lt;Dimension Code="ISO_SCARICO" CommonCode="ISO" Display="labels"&gt;&lt;Name LocaleIsoCode="fr"&gt;Territorio di scarico&lt;/Name&gt;&lt;Member Code="WORLD"&gt;&lt;Name LocaleIsoCode="fr"&gt;Mondo&lt;/Name&gt;&lt;/Member&gt;&lt;/Dimension&gt;&lt;Dimension Code="NST2007" CommonCode="NST2007" Display="labels"&gt;&lt;Name LocaleIsoCode="fr"&gt;Tipo di merce&lt;/Name&gt;&lt;Member Code="ALL"&gt;&lt;Name LocaleIsoCode="fr"&gt;tutte le voci&lt;/Name&gt;&lt;ChildMember Code="01"&gt;&lt;Name LocaleIsoCode="fr"&gt;prodotti dell'agricoltura, della caccia e della silvicoltura, pesci ed altri prodotti della pesca&lt;/Name&gt;&lt;/ChildMember&gt;&lt;ChildMember Code="02"&gt;&lt;Name LocaleIsoCode="fr"&gt;carboni fossili e ligniti, petrolio greggio e gas naturale&lt;/Name&gt;&lt;/ChildMember&gt;&lt;ChildMember Code="03"&gt;&lt;Name LocaleIsoCode="fr"&gt;minerali metalliferi ed altri prodotti delle miniere e delle cave, torba, uranio e torio&lt;/Name&gt;&lt;/ChildMember&gt;&lt;ChildMember Code="04"&gt;&lt;Name LocaleIsoCode="fr"&gt;prodotti alimentari, bevande e tabacchi&lt;/Name&gt;&lt;/ChildMember&gt;&lt;ChildMember Code="05"&gt;&lt;Name LocaleIsoCode="fr"&gt;prodotti dell'industria tessile e dell'industria dell'abbigliamento, cuoio e prodotti in cuoio&lt;/Name&gt;&lt;/ChildMember&gt;&lt;ChildMember Code="06"&gt;&lt;Name LocaleIsoCode="fr"&gt;legno e prodotti in legno e sughero (esclusi i mobili), articoli di paglia e materiali da intreccio, pasta da carta, carta e prodotti di carta, stampati e supporti registrati&lt;/Name&gt;&lt;/ChildMember&gt;&lt;ChildMember Code="07"&gt;&lt;Name LocaleIsoCode="fr"&gt;coke e prodotti petroliferi raffinati&lt;/Name&gt;&lt;/ChildMember&gt;&lt;ChildMember Code="08"&gt;&lt;Name LocaleIsoCode="fr"&gt;prodotti chimici e fibre sintetiche e artificiali, articoli in gomma e in materie plastiche, combustibili nucleari&lt;/Name&gt;&lt;/ChildMember&gt;&lt;ChildMember Code="09"&gt;&lt;Name LocaleIsoCode="fr"&gt;altri prodotti della lavorazione di minerali non metalliferi&lt;/Name&gt;&lt;/ChildMember&gt;&lt;ChildMember Code="10"&gt;&lt;Name LocaleIsoCode="fr"&gt;metalli, manufatti in metallo, escluse le macchine e gli apparecchi meccanici&lt;/Name&gt;&lt;/ChildMember&gt;&lt;ChildMember Code="11"&gt;&lt;Name LocaleIsoCode="fr"&gt;macchine ed apparecchi meccanici n.c.a., macchine per ufficio, elaboratori e sistemi informatici, macchine ed apparecchi elettrici n.c.a., apparecchi radiotelevisivi e apparecchiature per le comunicazioni, apparecchi medicali, apparecchi di precisione e strumenti ottici, orologi&lt;/Name&gt;&lt;/ChildMember&gt;&lt;ChildMember Code="12"&gt;&lt;Name LocaleIsoCode="fr"&gt;mezzi di trasporto&lt;/Name&gt;&lt;/ChildMember&gt;&lt;ChildMember Code="13"&gt;&lt;Name LocaleIsoCode="fr"&gt;mobili, altri manufatti n.c.a.&lt;/Name&gt;&lt;/ChildMember&gt;&lt;ChildMember Code="14"&gt;&lt;Name LocaleIsoCode="fr"&gt;materie prime secondarie, rifiuti urbani e altri rifiuti&lt;/Name&gt;&lt;/ChildMember&gt;&lt;ChildMember Code="15"&gt;&lt;Name LocaleIsoCode="fr"&gt;posta, pacchi&lt;/Name&gt;&lt;/ChildMember&gt;&lt;ChildMember Code="16"&gt;&lt;Name LocaleIsoCode="fr"&gt;attrezzature e materiali utilizzati nel trasporto di merci&lt;/Name&gt;&lt;/ChildMember&gt;&lt;ChildMember Code="17"&gt;&lt;Name LocaleIsoCode="fr"&gt;merci trasportate nell'ambito di traslochi (uffici e abitazioni), bagagli e articoli viaggianti come bagaglio accompagnato, autoveicoli trasportati per riparazione, altre merci non destinabili alla vendita n.c.a.&lt;/Name&gt;&lt;/ChildMember&gt;&lt;ChildMember Code="18"&gt;&lt;Name LocaleIsoCode="fr"&gt;merci raggruppate: merci di vario tipo trasportate insieme&lt;/Name&gt;&lt;/ChildMember&gt;&lt;ChildMember Code="19"&gt;&lt;Name LocaleIsoCode="fr"&gt;merci non individuabili: merci che per un qualunque motivo non possono essere individuate e quindi non possono essere attribuite ai gruppi 01-16&lt;/Name&gt;&lt;/ChildMember&gt;&lt;ChildMember Code="20"&gt;&lt;Name LocaleIsoCode="fr"&gt;altre merci n.c.a.&lt;/Name&gt;&lt;/ChildMember&gt;&lt;/Member&gt;&lt;/Dimension&gt;&lt;Dimension Code="TIT_POSSESSO" CommonCode="TIT_POSSESSO" Display="labels"&gt;&lt;Name LocaleIsoCode="fr"&gt;Titolo di trasporto&lt;/Name&gt;&lt;Member Code="ALL"&gt;&lt;Name LocaleIsoCode="fr"&gt;tutte le voci&lt;/Name&gt;&lt;/Member&gt;&lt;Member Code="P"&gt;&lt;Name LocaleIsoCode="fr"&gt;conto proprio&lt;/Name&gt;&lt;/Member&gt;&lt;Member Code="T"&gt;&lt;Name LocaleIsoCode="fr"&gt;conto terzi&lt;/Name&gt;&lt;/Member&gt;&lt;/Dimension&gt;&lt;Dimension Code="LUNGHEZZA" CommonCode="LUNGHEZZA" Display="labels"&gt;&lt;Name LocaleIsoCode="fr"&gt;Classe di percorrenza&lt;/Name&gt;&lt;Member Code="KM_UN_50" HasMetadata="true"&gt;&lt;Name LocaleIsoCode="fr"&gt;fino a 50 km &lt;/Name&gt;&lt;/Member&gt;&lt;Member Code="KM_GE_50" HasMetadata="true"&gt;&lt;Name LocaleIsoCode="fr"&gt;51 km e più &lt;/Name&gt;&lt;/Member&gt;&lt;Member Code="TOTAL"&gt;&lt;Name LocaleIsoCode="fr"&gt;totale &lt;/Name&gt;&lt;/Member&gt;&lt;/Dimension&gt;&lt;Dimension Code="TIME" CommonCode="TIME" Display="labels"&gt;&lt;Name LocaleIsoCode="fr"&gt;Anno&lt;/Name&gt;&lt;Member Code="2008"&gt;&lt;Name LocaleIsoCode="fr"&gt;2008&lt;/Name&gt;&lt;/Member&gt;&lt;Member Code="2009"&gt;&lt;Name LocaleIsoCode="fr"&gt;2009&lt;/Name&gt;&lt;/Member&gt;&lt;Member Code="2010"&gt;&lt;Name LocaleIsoCode="fr"&gt;2010&lt;/Name&gt;&lt;/Member&gt;&lt;Member Code="2011"&gt;&lt;Name LocaleIsoCode="fr"&gt;2011&lt;/Name&gt;&lt;/Member&gt;&lt;Member Code="2012"&gt;&lt;Name LocaleIsoCode="fr"&gt;2012&lt;/Name&gt;&lt;/Member&gt;&lt;Member Code="2013"&gt;&lt;Name LocaleIsoCode="fr"&gt;2013&lt;/Name&gt;&lt;/Member&gt;&lt;Member Code="2014"&gt;&lt;Name LocaleIsoCode="fr"&gt;2014&lt;/Name&gt;&lt;/Member&gt;&lt;Member Code="2015" IsDisplayed="true"&gt;&lt;Name LocaleIsoCode="fr"&gt;2015&lt;/Name&gt;&lt;/Member&gt;&lt;/Dimension&gt;&lt;WBOSInformations&gt;&lt;TimeDimension WebTreeWasUsed="false"&gt;&lt;StartCodes Annual="2008" /&gt;&lt;/TimeDimension&gt;&lt;/WBOSInformations&gt;&lt;Tabulation Axis="horizontal"&gt;&lt;Dimension Code="LUNGHEZZA" CommonCode="LUNGHEZZA" /&gt;&lt;Dimension Code="TIPO_DATO7" CommonCode="TIPO_DATO7" /&gt;&lt;/Tabulation&gt;&lt;Tabulation Axis="vertical"&gt;&lt;Dimension Code="TIT_POSSESSO" CommonCode="TIT_POSSESSO" /&gt;&lt;Dimension Code="NST2007" CommonCode="NST2007" /&gt;&lt;/Tabulation&gt;&lt;Tabulation Axis="page"&gt;&lt;Dimension Code="ITTER107" CommonCode="ITTER107" /&gt;&lt;Dimension Code="ISO_CARICO" CommonCode="ISO" /&gt;&lt;Dimension Code="ISO_SCARICO" CommonCode="ISO" /&gt;&lt;Dimension Code="TIME" CommonCode="TIME" /&gt;&lt;/Tabulation&gt;&lt;Formatting&gt;&lt;Labels LocaleIsoCode="fr" /&gt;&lt;Power&gt;0&lt;/Power&gt;&lt;Decimals&gt;-1&lt;/Decimals&gt;&lt;SkipEmptyLines&gt;false&lt;/SkipEmptyLines&gt;&lt;FullyFillPage&gt;false&lt;/FullyFillPage&gt;&lt;SkipEmptyCols&gt;fals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4071&amp;amp;QueryType=Public&amp;amp;Lang=fr&lt;/AbsoluteUri&gt;&lt;/Query&gt;&lt;/WebTableParameter&gt;</t>
  </si>
  <si>
    <t>Trasporto merci su strada  I.Stat export</t>
  </si>
  <si>
    <t>Territorio di carico</t>
  </si>
  <si>
    <t>Mondo</t>
  </si>
  <si>
    <t>Territorio di scarico</t>
  </si>
  <si>
    <t xml:space="preserve">51 km e più </t>
  </si>
  <si>
    <t xml:space="preserve">  prodotti dell'agricoltura, della caccia e della silvicoltura, pesci ed altri prodotti della pesca</t>
  </si>
  <si>
    <t xml:space="preserve">  carboni fossili e ligniti, petrolio greggio e gas naturale</t>
  </si>
  <si>
    <t xml:space="preserve">  minerali metalliferi ed altri prodotti delle miniere e delle cave, torba, uranio e torio</t>
  </si>
  <si>
    <t xml:space="preserve">  prodotti alimentari, bevande e tabacchi</t>
  </si>
  <si>
    <t xml:space="preserve">  prodotti dell'industria tessile e dell'industria dell'abbigliamento, cuoio e prodotti in cuoio</t>
  </si>
  <si>
    <t xml:space="preserve">  legno e prodotti in legno e sughero (esclusi i mobili), articoli di paglia e materiali da intreccio, pasta da carta, carta e prodotti di carta, stampati e supporti registrati</t>
  </si>
  <si>
    <t xml:space="preserve">  coke e prodotti petroliferi raffinati</t>
  </si>
  <si>
    <t xml:space="preserve">  prodotti chimici e fibre sintetiche e artificiali, articoli in gomma e in materie plastiche, combustibili nucleari</t>
  </si>
  <si>
    <t xml:space="preserve">  altri prodotti della lavorazione di minerali non metalliferi</t>
  </si>
  <si>
    <t xml:space="preserve">  metalli, manufatti in metallo, escluse le macchine e gli apparecchi meccanici</t>
  </si>
  <si>
    <t xml:space="preserve">  macchine ed apparecchi meccanici n.c.a., macchine per ufficio, elaboratori e sistemi informatici, macchine ed apparecchi elettrici n.c.a., apparecchi radiotelevisivi e apparecchiature per le comunicazioni, apparecchi medicali, apparecchi di precisione e strumenti ottici, orologi</t>
  </si>
  <si>
    <t xml:space="preserve">  mezzi di trasporto</t>
  </si>
  <si>
    <t xml:space="preserve">  mobili, altri manufatti n.c.a.</t>
  </si>
  <si>
    <t xml:space="preserve">  materie prime secondarie, rifiuti urbani e altri rifiuti</t>
  </si>
  <si>
    <t xml:space="preserve">  posta, pacchi</t>
  </si>
  <si>
    <t xml:space="preserve">  attrezzature e materiali utilizzati nel trasporto di merci</t>
  </si>
  <si>
    <t xml:space="preserve">  merci trasportate nell'ambito di traslochi (uffici e abitazioni), bagagli e articoli viaggianti come bagaglio accompagnato, autoveicoli trasportati per riparazione, altre merci non destinabili alla vendita n.c.a.</t>
  </si>
  <si>
    <t xml:space="preserve">  merci raggruppate: merci di vario tipo trasportate insieme</t>
  </si>
  <si>
    <t xml:space="preserve">  merci non individuabili: merci che per un qualunque motivo non possono essere individuate e quindi non possono essere attribuite ai gruppi 01-16</t>
  </si>
  <si>
    <t xml:space="preserve">  altre merci n.c.a.</t>
  </si>
  <si>
    <t>&lt;?xml version="1.0"?&gt;&lt;WebTableParameter xmlns:xsd="http://www.w3.org/2001/XMLSchema" xmlns:xsi="http://www.w3.org/2001/XMLSchema-instance" xmlns=""&gt;&lt;DataTable Code="DCSC_TRAMERCIS1" HasMetadata="true"&gt;&lt;Name LocaleIsoCode="fr"&gt;Trasporto merci su strada &lt;/Name&gt;&lt;Dimension Code="ITTER107" CommonCode="ITTER107" Display="labels"&gt;&lt;Name LocaleIsoCode="fr"&gt;Territorio di immatricolazione automezzo&lt;/Name&gt;&lt;Member Code="IT"&gt;&lt;Name LocaleIsoCode="fr"&gt;Italia&lt;/Name&gt;&lt;/Member&gt;&lt;/Dimension&gt;&lt;Dimension Code="TIPO_DATO7" CommonCode="TIPO_DATO7" Display="labels"&gt;&lt;Name LocaleIsoCode="fr"&gt;Tipo aggregato&lt;/Name&gt;&lt;Member Code="GC_TON" HasOnlyUnitMetadata="false"&gt;&lt;Name LocaleIsoCode="fr"&gt;merce trasportata - tonnellate&lt;/Name&gt;&lt;/Member&gt;&lt;/Dimension&gt;&lt;Dimension Code="ISO_CARICO" CommonCode="ISO" Display="labels"&gt;&lt;Name LocaleIsoCode="fr"&gt;Territorio di carico&lt;/Name&gt;&lt;Member Code="WORLD" HasOnlyUnitMetadata="false"&gt;&lt;Name LocaleIsoCode="fr"&gt;Mondo&lt;/Name&gt;&lt;ChildMember Code="WRL_X_ITA" HasOnlyUnitMetadata="false"&gt;&lt;Name LocaleIsoCode="fr"&gt;Paesi esteri&lt;/Name&gt;&lt;/ChildMember&gt;&lt;ChildMember Code="IT" HasOnlyUnitMetadata="false"&gt;&lt;Name LocaleIsoCode="fr"&gt;Italia&lt;/Name&gt;&lt;ChildMember Code="ITC1" HasOnlyUnitMetadata="false"&gt;&lt;Name LocaleIsoCode="fr"&gt;Piemonte&lt;/Name&gt;&lt;/ChildMember&gt;&lt;ChildMember Code="ITC2" HasOnlyUnitMetadata="false"&gt;&lt;Name LocaleIsoCode="fr"&gt;Valle d'Aosta / Vallée d'Aoste&lt;/Name&gt;&lt;/ChildMember&gt;&lt;ChildMember Code="ITC3" HasOnlyUnitMetadata="false"&gt;&lt;Name LocaleIsoCode="fr"&gt;Liguria&lt;/Name&gt;&lt;/ChildMember&gt;&lt;ChildMember Code="ITC4" HasOnlyUnitMetadata="false"&gt;&lt;Name LocaleIsoCode="fr"&gt;Lombardia&lt;/Name&gt;&lt;/ChildMember&gt;&lt;ChildMember Code="ITDA" HasOnlyUnitMetadata="false"&gt;&lt;Name LocaleIsoCode="fr"&gt;Trentino Alto Adige&lt;/Name&gt;&lt;/ChildMember&gt;&lt;ChildMember Code="ITD1" HasOnlyUnitMetadata="false"&gt;&lt;Name LocaleIsoCode="fr"&gt;Provincia Autonoma Bolzano / Bozen&lt;/Name&gt;&lt;/ChildMember&gt;&lt;ChildMember Code="ITD2" HasOnlyUnitMetadata="false"&gt;&lt;Name LocaleIsoCode="fr"&gt;Provincia Autonoma Trento&lt;/Name&gt;&lt;/ChildMember&gt;&lt;ChildMember Code="ITD3" HasOnlyUnitMetadata="false"&gt;&lt;Name LocaleIsoCode="fr"&gt;Veneto&lt;/Name&gt;&lt;/ChildMember&gt;&lt;ChildMember Code="ITD4" HasOnlyUnitMetadata="false"&gt;&lt;Name LocaleIsoCode="fr"&gt;Friuli-Venezia Giulia&lt;/Name&gt;&lt;/ChildMember&gt;&lt;ChildMember Code="ITD5" HasOnlyUnitMetadata="false"&gt;&lt;Name LocaleIsoCode="fr"&gt;Emilia-Romagna&lt;/Name&gt;&lt;/ChildMember&gt;&lt;ChildMember Code="ITE1" HasOnlyUnitMetadata="false"&gt;&lt;Name LocaleIsoCode="fr"&gt;Toscana&lt;/Name&gt;&lt;/ChildMember&gt;&lt;ChildMember Code="ITE2" HasOnlyUnitMetadata="false"&gt;&lt;Name LocaleIsoCode="fr"&gt;Umbria&lt;/Name&gt;&lt;/ChildMember&gt;&lt;ChildMember Code="ITE3" HasOnlyUnitMetadata="false"&gt;&lt;Name LocaleIsoCode="fr"&gt;Marche&lt;/Name&gt;&lt;/ChildMember&gt;&lt;ChildMember Code="ITE4" HasOnlyUnitMetadata="false"&gt;&lt;Name LocaleIsoCode="fr"&gt;Lazio&lt;/Name&gt;&lt;/ChildMember&gt;&lt;ChildMember Code="ITF1" HasOnlyUnitMetadata="false"&gt;&lt;Name LocaleIsoCode="fr"&gt;Abruzzo&lt;/Name&gt;&lt;/ChildMember&gt;&lt;ChildMember Code="ITF2" HasOnlyUnitMetadata="false"&gt;&lt;Name LocaleIsoCode="fr"&gt;Molise&lt;/Name&gt;&lt;/ChildMember&gt;&lt;ChildMember Code="ITF3" HasOnlyUnitMetadata="false"&gt;&lt;Name LocaleIsoCode="fr"&gt;Campania&lt;/Name&gt;&lt;/ChildMember&gt;&lt;ChildMember Code="ITF4" HasOnlyUnitMetadata="false"&gt;&lt;Name LocaleIsoCode="fr"&gt;Puglia&lt;/Name&gt;&lt;/ChildMember&gt;&lt;ChildMember Code="ITF5" HasOnlyUnitMetadata="false"&gt;&lt;Name LocaleIsoCode="fr"&gt;Basilicata&lt;/Name&gt;&lt;/ChildMember&gt;&lt;ChildMember Code="ITF6" HasOnlyUnitMetadata="false"&gt;&lt;Name LocaleIsoCode="fr"&gt;Calabria&lt;/Name&gt;&lt;/ChildMember&gt;&lt;ChildMember Code="ITG1" HasOnlyUnitMetadata="false"&gt;&lt;Name LocaleIsoCode="fr"&gt;Sicilia&lt;/Name&gt;&lt;/ChildMember&gt;&lt;ChildMember Code="ITG2" HasOnlyUnitMetadata="false"&gt;&lt;Name LocaleIsoCode="fr"&gt;Sardegna&lt;/Name&gt;&lt;/ChildMember&gt;&lt;/ChildMember&gt;&lt;/Member&gt;&lt;/Dimension&gt;&lt;Dimension Code="ISO_SCARICO" CommonCode="ISO" Display="labels"&gt;&lt;Name LocaleIsoCode="fr"&gt;Territorio di scarico&lt;/Name&gt;&lt;Member Code="WORLD" HasOnlyUnitMetadata="false"&gt;&lt;Name LocaleIsoCode="fr"&gt;Mondo&lt;/Name&gt;&lt;ChildMember Code="WRL_X_ITA" HasOnlyUnitMetadata="false"&gt;&lt;Name LocaleIsoCode="fr"&gt;Paesi esteri&lt;/Name&gt;&lt;/ChildMember&gt;&lt;ChildMember Code="IT" HasOnlyUnitMetadata="false"&gt;&lt;Name LocaleIsoCode="fr"&gt;Italia&lt;/Name&gt;&lt;ChildMember Code="ITC1" HasOnlyUnitMetadata="false"&gt;&lt;Name LocaleIsoCode="fr"&gt;Piemonte&lt;/Name&gt;&lt;/ChildMember&gt;&lt;ChildMember Code="ITC2" HasOnlyUnitMetadata="false"&gt;&lt;Name LocaleIsoCode="fr"&gt;Valle d'Aosta / Vallée d'Aoste&lt;/Name&gt;&lt;/ChildMember&gt;&lt;ChildMember Code="ITC3" HasOnlyUnitMetadata="false"&gt;&lt;Name LocaleIsoCode="fr"&gt;Liguria&lt;/Name&gt;&lt;/ChildMember&gt;&lt;ChildMember Code="ITC4" HasOnlyUnitMetadata="false"&gt;&lt;Name LocaleIsoCode="fr"&gt;Lombardia&lt;/Name&gt;&lt;/ChildMember&gt;&lt;ChildMember Code="ITDA" HasOnlyUnitMetadata="false"&gt;&lt;Name LocaleIsoCode="fr"&gt;Trentino Alto Adige&lt;/Name&gt;&lt;/ChildMember&gt;&lt;ChildMember Code="ITD1" HasOnlyUnitMetadata="false"&gt;&lt;Name LocaleIsoCode="fr"&gt;Provincia Autonoma Bolzano / Bozen&lt;/Name&gt;&lt;/ChildMember&gt;&lt;ChildMember Code="ITD2" HasOnlyUnitMetadata="false"&gt;&lt;Name LocaleIsoCode="fr"&gt;Provincia Autonoma Trento&lt;/Name&gt;&lt;/ChildMember&gt;&lt;ChildMember Code="ITD3" HasOnlyUnitMetadata="false"&gt;&lt;Name LocaleIsoCode="fr"&gt;Veneto&lt;/Name&gt;&lt;/ChildMember&gt;&lt;ChildMember Code="ITD4" HasOnlyUnitMetadata="false"&gt;&lt;Name LocaleIsoCode="fr"&gt;Friuli-Venezia Giulia&lt;/Name&gt;&lt;/ChildMember&gt;&lt;ChildMember Code="ITD5" HasOnlyUnitMetadata="false"&gt;&lt;Name LocaleIsoCode="fr"&gt;Emilia-Romagna&lt;/Name&gt;&lt;/ChildMember&gt;&lt;ChildMember Code="ITE1" HasOnlyUnitMetadata="false"&gt;&lt;Name LocaleIsoCode="fr"&gt;Toscana&lt;/Name&gt;&lt;/ChildMember&gt;&lt;ChildMember Code="ITE2" HasOnlyUnitMetadata="false"&gt;&lt;Name LocaleIsoCode="fr"&gt;Umbria&lt;/Name&gt;&lt;/ChildMember&gt;&lt;ChildMember Code="ITE3" HasOnlyUnitMetadata="false"&gt;&lt;Name LocaleIsoCode="fr"&gt;Marche&lt;/Name&gt;&lt;/ChildMember&gt;&lt;ChildMember Code="ITE4" HasOnlyUnitMetadata="false"&gt;&lt;Name LocaleIsoCode="fr"&gt;Lazio&lt;/Name&gt;&lt;/ChildMember&gt;&lt;ChildMember Code="ITF1" HasOnlyUnitMetadata="false"&gt;&lt;Name LocaleIsoCode="fr"&gt;Abruzzo&lt;/Name&gt;&lt;/ChildMember&gt;&lt;ChildMember Code="ITF2" HasOnlyUnitMetadata="false"&gt;&lt;Name LocaleIsoCode="fr"&gt;Molise&lt;/Name&gt;&lt;/ChildMember&gt;&lt;ChildMember Code="ITF3" HasOnlyUnitMetadata="false"&gt;&lt;Name LocaleIsoCode="fr"&gt;Campania&lt;/Name&gt;&lt;/ChildMember&gt;&lt;ChildMember Code="ITF4" HasOnlyUnitMetadata="false"&gt;&lt;Name LocaleIsoCode="fr"&gt;Puglia&lt;/Name&gt;&lt;/ChildMember&gt;&lt;ChildMember Code="ITF5" HasOnlyUnitMetadata="false"&gt;&lt;Name LocaleIsoCode="fr"&gt;Basilicata&lt;/Name&gt;&lt;/ChildMember&gt;&lt;ChildMember Code="ITF6" HasOnlyUnitMetadata="false"&gt;&lt;Name LocaleIsoCode="fr"&gt;Calabria&lt;/Name&gt;&lt;/ChildMember&gt;&lt;ChildMember Code="ITG1" HasOnlyUnitMetadata="false"&gt;&lt;Name LocaleIsoCode="fr"&gt;Sicilia&lt;/Name&gt;&lt;/ChildMember&gt;&lt;ChildMember Code="ITG2" HasOnlyUnitMetadata="false"&gt;&lt;Name LocaleIsoCode="fr"&gt;Sardegna&lt;/Name&gt;&lt;/ChildMember&gt;&lt;/ChildMember&gt;&lt;/Member&gt;&lt;/Dimension&gt;&lt;Dimension Code="NST2007" CommonCode="NST2007" Display="labels"&gt;&lt;Name LocaleIsoCode="fr"&gt;Tipo di merce&lt;/Name&gt;&lt;Member Code="ALL" HasOnlyUnitMetadata="false"&gt;&lt;Name LocaleIsoCode="fr"&gt;tutte le voci&lt;/Name&gt;&lt;/Member&gt;&lt;/Dimension&gt;&lt;Dimension Code="TIT_POSSESSO" CommonCode="TIT_POSSESSO" Display="labels"&gt;&lt;Name LocaleIsoCode="fr"&gt;Titolo di trasporto&lt;/Name&gt;&lt;Member Code="P" HasOnlyUnitMetadata="false"&gt;&lt;Name LocaleIsoCode="fr"&gt;conto proprio&lt;/Name&gt;&lt;/Member&gt;&lt;Member Code="T" HasOnlyUnitMetadata="false"&gt;&lt;Name LocaleIsoCode="fr"&gt;conto terzi&lt;/Name&gt;&lt;/Member&gt;&lt;Member Code="ALL" HasOnlyUnitMetadata="false" IsDisplayed="true"&gt;&lt;Name LocaleIsoCode="fr"&gt;tutte le voci&lt;/Name&gt;&lt;/Member&gt;&lt;/Dimension&gt;&lt;Dimension Code="LUNGHEZZA" CommonCode="LUNGHEZZA" Display="labels"&gt;&lt;Name LocaleIsoCode="fr"&gt;Classe di percorrenza&lt;/Name&gt;&lt;Member Code="TOTAL" HasOnlyUnitMetadata="false"&gt;&lt;Name LocaleIsoCode="fr"&gt;totale &lt;/Name&gt;&lt;/Member&gt;&lt;/Dimension&gt;&lt;Dimension Code="TIME" CommonCode="TIME" Display="labels"&gt;&lt;Name LocaleIsoCode="fr"&gt;Anno&lt;/Name&gt;&lt;Member Code="2008"&gt;&lt;Name LocaleIsoCode="fr"&gt;2008&lt;/Name&gt;&lt;/Member&gt;&lt;Member Code="2009"&gt;&lt;Name LocaleIsoCode="fr"&gt;2009&lt;/Name&gt;&lt;/Member&gt;&lt;Member Code="2010"&gt;&lt;Name LocaleIsoCode="fr"&gt;2010&lt;/Name&gt;&lt;/Member&gt;&lt;Member Code="2011"&gt;&lt;Name LocaleIsoCode="fr"&gt;2011&lt;/Name&gt;&lt;/Member&gt;&lt;Member Code="2012"&gt;&lt;Name LocaleIsoCode="fr"&gt;2012&lt;/Name&gt;&lt;/Member&gt;&lt;Member Code="2013"&gt;&lt;Name LocaleIsoCode="fr"&gt;2013&lt;/Name&gt;&lt;/Member&gt;&lt;Member Code="2014"&gt;&lt;Name LocaleIsoCode="fr"&gt;2014&lt;/Name&gt;&lt;/Member&gt;&lt;Member Code="2015" IsDisplayed="true"&gt;&lt;Name LocaleIsoCode="fr"&gt;2015&lt;/Name&gt;&lt;/Member&gt;&lt;/Dimension&gt;&lt;WBOSInformations&gt;&lt;TimeDimension WebTreeWasUsed="false"&gt;&lt;StartCodes Annual="2008" /&gt;&lt;/TimeDimension&gt;&lt;/WBOSInformations&gt;&lt;Tabulation Axis="horizontal"&gt;&lt;Dimension Code="ISO_SCARICO" /&gt;&lt;/Tabulation&gt;&lt;Tabulation Axis="vertical"&gt;&lt;Dimension Code="TIPO_DATO7" /&gt;&lt;Dimension Code="ISO_CARICO" /&gt;&lt;/Tabulation&gt;&lt;Tabulation Axis="page"&gt;&lt;Dimension Code="ITTER107" /&gt;&lt;Dimension Code="NST2007" /&gt;&lt;Dimension Code="TIT_POSSESSO" /&gt;&lt;Dimension Code="LUNGHEZZA" /&gt;&lt;Dimension Code="TIME" /&gt;&lt;/Tabulation&gt;&lt;Formatting&gt;&lt;Labels LocaleIsoCode="fr" /&gt;&lt;Power&gt;0&lt;/Power&gt;&lt;Decimals&gt;-1&lt;/Decimals&gt;&lt;SkipEmptyLines&gt;false&lt;/SkipEmptyLines&gt;&lt;FullyFillPage&gt;false&lt;/FullyFillPage&gt;&lt;SkipEmptyCols&gt;fals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10797&amp;amp;QueryType=Public&amp;amp;Lang=fr&lt;/AbsoluteUri&gt;&lt;/Query&gt;&lt;/WebTableParameter&gt;</t>
  </si>
  <si>
    <t>Trasporto merci su strada  Merci trasportate - tonnellate per territorio di  origine e di destinazione e titolo di trasporto</t>
  </si>
  <si>
    <t>Paesi esteri</t>
  </si>
  <si>
    <t>Valle d'Aosta / Vallée d'Aoste</t>
  </si>
  <si>
    <t>Trentino Alto Adige</t>
  </si>
  <si>
    <t>Provincia Autonoma Bolzano / Bozen</t>
  </si>
  <si>
    <t>Provincia Autonoma Trento</t>
  </si>
  <si>
    <t xml:space="preserve">  Paesi esteri</t>
  </si>
  <si>
    <t xml:space="preserve">  Italia</t>
  </si>
  <si>
    <t xml:space="preserve">    Piemonte</t>
  </si>
  <si>
    <t xml:space="preserve">    Valle d'Aosta / Vallée d'Aoste</t>
  </si>
  <si>
    <t xml:space="preserve">    Liguria</t>
  </si>
  <si>
    <t xml:space="preserve">    Lombardia</t>
  </si>
  <si>
    <t xml:space="preserve">    Trentino Alto Adige</t>
  </si>
  <si>
    <t xml:space="preserve">    Provincia Autonoma Bolzano / Bozen</t>
  </si>
  <si>
    <t xml:space="preserve">    Provincia Autonoma Trento</t>
  </si>
  <si>
    <t xml:space="preserve">    Veneto</t>
  </si>
  <si>
    <t xml:space="preserve">    Friuli-Venezia Giulia</t>
  </si>
  <si>
    <t xml:space="preserve">    Emilia-Romagna</t>
  </si>
  <si>
    <t xml:space="preserve">    Toscana</t>
  </si>
  <si>
    <t xml:space="preserve">    Umbria</t>
  </si>
  <si>
    <t xml:space="preserve">    Marche</t>
  </si>
  <si>
    <t xml:space="preserve">    Lazio</t>
  </si>
  <si>
    <t xml:space="preserve">    Abruzzo</t>
  </si>
  <si>
    <t xml:space="preserve">    Molise</t>
  </si>
  <si>
    <t xml:space="preserve">    Campania</t>
  </si>
  <si>
    <t xml:space="preserve">    Puglia</t>
  </si>
  <si>
    <t xml:space="preserve">    Basilicata</t>
  </si>
  <si>
    <t xml:space="preserve">    Calabria</t>
  </si>
  <si>
    <t xml:space="preserve">    Sicilia</t>
  </si>
  <si>
    <t xml:space="preserve">    Sardegna</t>
  </si>
  <si>
    <t>&lt;?xml version="1.0"?&gt;&lt;WebTableParameter xmlns:xsd="http://www.w3.org/2001/XMLSchema" xmlns:xsi="http://www.w3.org/2001/XMLSchema-instance" xmlns=""&gt;&lt;DataTable Code="DCSC_TRAMERCIS1" HasMetadata="true"&gt;&lt;Name LocaleIsoCode="fr"&gt;Trasporto merci su strada &lt;/Name&gt;&lt;Dimension Code="ITTER107" CommonCode="ITTER107" Display="labels"&gt;&lt;Name LocaleIsoCode="fr"&gt;Territorio di immatricolazione automezzo&lt;/Name&gt;&lt;Member Code="IT"&gt;&lt;Name LocaleIsoCode="fr"&gt;Italia&lt;/Name&gt;&lt;/Member&gt;&lt;/Dimension&gt;&lt;Dimension Code="TIPO_DATO7" CommonCode="TIPO_DATO7" Display="labels"&gt;&lt;Name LocaleIsoCode="fr"&gt;Tipo aggregato&lt;/Name&gt;&lt;Member Code="GC_TON"&gt;&lt;Name LocaleIsoCode="fr"&gt;merce trasportata - tonnellate&lt;/Name&gt;&lt;/Member&gt;&lt;Member Code="GC_TKM"&gt;&lt;Name LocaleIsoCode="fr"&gt;merce trasportata - tonnellate-chilometro (migliaia)&lt;/Name&gt;&lt;/Member&gt;&lt;Member Code="AD_KM"&gt;&lt;Name LocaleIsoCode="fr"&gt;distanza media percorsa dalla merce - km&lt;/Name&gt;&lt;/Member&gt;&lt;/Dimension&gt;&lt;Dimension Code="ISO_CARICO" CommonCode="ISO" Display="labels"&gt;&lt;Name LocaleIsoCode="fr"&gt;Territorio di carico&lt;/Name&gt;&lt;Member Code="WORLD"&gt;&lt;Name LocaleIsoCode="fr"&gt;Mondo&lt;/Name&gt;&lt;ChildMember Code="WRL_X_ITA"&gt;&lt;Name LocaleIsoCode="fr"&gt;Paesi esteri&lt;/Name&gt;&lt;/ChildMember&gt;&lt;ChildMember Code="IT"&gt;&lt;Name LocaleIsoCode="fr"&gt;Italia&lt;/Name&gt;&lt;ChildMember Code="ITC1"&gt;&lt;Name LocaleIsoCode="fr"&gt;Piemonte&lt;/Name&gt;&lt;/ChildMember&gt;&lt;ChildMember Code="ITC2"&gt;&lt;Name LocaleIsoCode="fr"&gt;Valle d'Aosta / Vallée d'Aoste&lt;/Name&gt;&lt;/ChildMember&gt;&lt;ChildMember Code="ITC3"&gt;&lt;Name LocaleIsoCode="fr"&gt;Liguria&lt;/Name&gt;&lt;/ChildMember&gt;&lt;ChildMember Code="ITC4"&gt;&lt;Name LocaleIsoCode="fr"&gt;Lombardia&lt;/Name&gt;&lt;/ChildMember&gt;&lt;ChildMember Code="ITDA"&gt;&lt;Name LocaleIsoCode="fr"&gt;Trentino Alto Adige&lt;/Name&gt;&lt;/ChildMember&gt;&lt;ChildMember Code="ITD1"&gt;&lt;Name LocaleIsoCode="fr"&gt;Provincia Autonoma Bolzano / Bozen&lt;/Name&gt;&lt;/ChildMember&gt;&lt;ChildMember Code="ITD2"&gt;&lt;Name LocaleIsoCode="fr"&gt;Provincia Autonoma Trento&lt;/Name&gt;&lt;/ChildMember&gt;&lt;ChildMember Code="ITD3"&gt;&lt;Name LocaleIsoCode="fr"&gt;Veneto&lt;/Name&gt;&lt;/ChildMember&gt;&lt;ChildMember Code="ITD4"&gt;&lt;Name LocaleIsoCode="fr"&gt;Friuli-Venezia Giulia&lt;/Name&gt;&lt;/ChildMember&gt;&lt;ChildMember Code="ITD5"&gt;&lt;Name LocaleIsoCode="fr"&gt;Emilia-Romagna&lt;/Name&gt;&lt;/ChildMember&gt;&lt;ChildMember Code="ITE1"&gt;&lt;Name LocaleIsoCode="fr"&gt;Toscana&lt;/Name&gt;&lt;/ChildMember&gt;&lt;ChildMember Code="ITE2"&gt;&lt;Name LocaleIsoCode="fr"&gt;Umbria&lt;/Name&gt;&lt;/ChildMember&gt;&lt;ChildMember Code="ITE3"&gt;&lt;Name LocaleIsoCode="fr"&gt;Marche&lt;/Name&gt;&lt;/ChildMember&gt;&lt;ChildMember Code="ITE4"&gt;&lt;Name LocaleIsoCode="fr"&gt;Lazio&lt;/Name&gt;&lt;/ChildMember&gt;&lt;ChildMember Code="ITF1"&gt;&lt;Name LocaleIsoCode="fr"&gt;Abruzzo&lt;/Name&gt;&lt;/ChildMember&gt;&lt;ChildMember Code="ITF2"&gt;&lt;Name LocaleIsoCode="fr"&gt;Molise&lt;/Name&gt;&lt;/ChildMember&gt;&lt;ChildMember Code="ITF3"&gt;&lt;Name LocaleIsoCode="fr"&gt;Campania&lt;/Name&gt;&lt;/ChildMember&gt;&lt;ChildMember Code="ITF4"&gt;&lt;Name LocaleIsoCode="fr"&gt;Puglia&lt;/Name&gt;&lt;/ChildMember&gt;&lt;ChildMember Code="ITF5"&gt;&lt;Name LocaleIsoCode="fr"&gt;Basilicata&lt;/Name&gt;&lt;/ChildMember&gt;&lt;ChildMember Code="ITF6"&gt;&lt;Name LocaleIsoCode="fr"&gt;Calabria&lt;/Name&gt;&lt;/ChildMember&gt;&lt;ChildMember Code="ITG1"&gt;&lt;Name LocaleIsoCode="fr"&gt;Sicilia&lt;/Name&gt;&lt;/ChildMember&gt;&lt;ChildMember Code="ITG2"&gt;&lt;Name LocaleIsoCode="fr"&gt;Sardegna&lt;/Name&gt;&lt;/ChildMember&gt;&lt;/ChildMember&gt;&lt;/Member&gt;&lt;/Dimension&gt;&lt;Dimension Code="ISO_SCARICO" CommonCode="ISO" Display="labels"&gt;&lt;Name LocaleIsoCode="fr"&gt;Territorio di scarico&lt;/Name&gt;&lt;Member Code="WORLD"&gt;&lt;Name LocaleIsoCode="fr"&gt;Mondo&lt;/Name&gt;&lt;/Member&gt;&lt;/Dimension&gt;&lt;Dimension Code="NST2007" CommonCode="NST2007" Display="labels"&gt;&lt;Name LocaleIsoCode="fr"&gt;Tipo di merce&lt;/Name&gt;&lt;Member Code="ALL"&gt;&lt;Name LocaleIsoCode="fr"&gt;tutte le voci&lt;/Name&gt;&lt;/Member&gt;&lt;/Dimension&gt;&lt;Dimension Code="TIT_POSSESSO" CommonCode="TIT_POSSESSO" Display="labels"&gt;&lt;Name LocaleIsoCode="fr"&gt;Titolo di trasporto&lt;/Name&gt;&lt;Member Code="ALL"&gt;&lt;Name LocaleIsoCode="fr"&gt;tutte le voci&lt;/Name&gt;&lt;/Member&gt;&lt;Member Code="P"&gt;&lt;Name LocaleIsoCode="fr"&gt;conto proprio&lt;/Name&gt;&lt;/Member&gt;&lt;Member Code="T"&gt;&lt;Name LocaleIsoCode="fr"&gt;conto terzi&lt;/Name&gt;&lt;/Member&gt;&lt;/Dimension&gt;&lt;Dimension Code="LUNGHEZZA" CommonCode="LUNGHEZZA" Display="labels"&gt;&lt;Name LocaleIsoCode="fr"&gt;Classe di percorrenza&lt;/Name&gt;&lt;Member Code="TOTAL"&gt;&lt;Name LocaleIsoCode="fr"&gt;totale &lt;/Name&gt;&lt;/Member&gt;&lt;/Dimension&gt;&lt;Dimension Code="TIME" CommonCode="TIME" Display="labels"&gt;&lt;Name LocaleIsoCode="fr"&gt;Anno&lt;/Name&gt;&lt;Member Code="2008"&gt;&lt;Name LocaleIsoCode="fr"&gt;2008&lt;/Name&gt;&lt;/Member&gt;&lt;Member Code="2009"&gt;&lt;Name LocaleIsoCode="fr"&gt;2009&lt;/Name&gt;&lt;/Member&gt;&lt;Member Code="2010"&gt;&lt;Name LocaleIsoCode="fr"&gt;2010&lt;/Name&gt;&lt;/Member&gt;&lt;Member Code="2011"&gt;&lt;Name LocaleIsoCode="fr"&gt;2011&lt;/Name&gt;&lt;/Member&gt;&lt;Member Code="2012"&gt;&lt;Name LocaleIsoCode="fr"&gt;2012&lt;/Name&gt;&lt;/Member&gt;&lt;Member Code="2013"&gt;&lt;Name LocaleIsoCode="fr"&gt;2013&lt;/Name&gt;&lt;/Member&gt;&lt;Member Code="2014"&gt;&lt;Name LocaleIsoCode="fr"&gt;2014&lt;/Name&gt;&lt;/Member&gt;&lt;Member Code="2015" IsDisplayed="true"&gt;&lt;Name LocaleIsoCode="fr"&gt;2015&lt;/Name&gt;&lt;/Member&gt;&lt;/Dimension&gt;&lt;WBOSInformations&gt;&lt;TimeDimension WebTreeWasUsed="false"&gt;&lt;StartCodes Annual="2008" /&gt;&lt;/TimeDimension&gt;&lt;/WBOSInformations&gt;&lt;Tabulation Axis="horizontal"&gt;&lt;Dimension Code="TIT_POSSESSO" CommonCode="TIT_POSSESSO" /&gt;&lt;Dimension Code="TIPO_DATO7" CommonCode="TIPO_DATO7" /&gt;&lt;/Tabulation&gt;&lt;Tabulation Axis="vertical"&gt;&lt;Dimension Code="ISO_CARICO" CommonCode="ISO" /&gt;&lt;/Tabulation&gt;&lt;Tabulation Axis="page"&gt;&lt;Dimension Code="ITTER107" CommonCode="ITTER107" /&gt;&lt;Dimension Code="NST2007" CommonCode="NST2007" /&gt;&lt;Dimension Code="ISO_SCARICO" CommonCode="ISO" /&gt;&lt;Dimension Code="LUNGHEZZA" CommonCode="LUNGHEZZA" /&gt;&lt;Dimension Code="TIME" CommonCode="TIME" /&gt;&lt;/Tabulation&gt;&lt;Formatting&gt;&lt;Labels LocaleIsoCode="fr" /&gt;&lt;Power&gt;0&lt;/Power&gt;&lt;Decimals&gt;-1&lt;/Decimals&gt;&lt;SkipEmptyLines&gt;false&lt;/SkipEmptyLines&gt;&lt;FullyFillPage&gt;false&lt;/FullyFillPage&gt;&lt;SkipEmptyCols&gt;false&lt;/SkipEmptyCols&gt;&lt;SkipLineHierarchy&gt;tru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4151&amp;amp;QueryType=Public&amp;amp;Lang=fr&lt;/AbsoluteUri&gt;&lt;/Query&gt;&lt;/WebTableParameter&gt;</t>
  </si>
  <si>
    <t>Trasporto merci su strada  Trasporto merci su strada per territorio di  origine e titolo di trasporto</t>
  </si>
  <si>
    <t>Nei trasporti internazionali sono evidenziati i flussi: origine Italia e destinazione Estero, origine Estero e destinazione Italia, origine Estero e destinazione Estero).</t>
  </si>
  <si>
    <t xml:space="preserve"> Nei trasporti internazionali sono evidenziati i flussi: origine Italia e destinazione Estero, origine Estero e destinazione Italia, origine Estero e destinazione Estero.</t>
  </si>
  <si>
    <t>Regioni di origine</t>
  </si>
  <si>
    <t>=</t>
  </si>
  <si>
    <t>2018</t>
  </si>
  <si>
    <t>&lt;?xml version="1.0" encoding="utf-16"?&gt;&lt;WebTableParameter xmlns:xsd="http://www.w3.org/2001/XMLSchema" xmlns:xsi="http://www.w3.org/2001/XMLSchema-instance" xmlns="http://stats.oecd.org/OECDStatWS/2004/03/01/"&gt;&lt;DataTable Code="DCSC_TRAMERCIS1" HasMetadata="true"&gt;&lt;Name LocaleIsoCode="en"&gt;Road freight transport&lt;/Name&gt;&lt;Name LocaleIsoCode="it"&gt;Trasporto merci su strada &lt;/Name&gt;&lt;Dimension Code="ITTER107" HasMetadata="false" CommonCode="ITTER107" Display="labels"&gt;&lt;Name LocaleIsoCode="en"&gt;Country of registration of the vehicle&lt;/Name&gt;&lt;Name LocaleIsoCode="it"&gt;Territorio di immatricolazione automezzo&lt;/Name&gt;&lt;Member Code="IT" HasMetadata="false" HasChild="0"&gt;&lt;Name LocaleIsoCode="en"&gt;Italy&lt;/Name&gt;&lt;Name LocaleIsoCode="it"&gt;Italia&lt;/Name&gt;&lt;/Member&gt;&lt;/Dimension&gt;&lt;Dimension Code="TIPO_DATO7" HasMetadata="false" CommonCode="TIPO_DATO7" Display="labels"&gt;&lt;Name LocaleIsoCode="en"&gt;Aggregate&lt;/Name&gt;&lt;Name LocaleIsoCode="it"&gt;Tipo aggregato&lt;/Name&gt;&lt;Member Code="GC_TON" HasMetadata="false" HasChild="0" IsDisplayed="true"&gt;&lt;Name LocaleIsoCode="en"&gt;goods lifted - tonnes&lt;/Name&gt;&lt;Name LocaleIsoCode="it"&gt;merce trasportata - tonnellate&lt;/Name&gt;&lt;/Member&gt;&lt;Member Code="GC_TKM" HasMetadata="false" HasChild="0"&gt;&lt;Name LocaleIsoCode="en"&gt;goods moved - thousands of tonne-kilometre&lt;/Name&gt;&lt;Name LocaleIsoCode="it"&gt;merce trasportata - tonnellate-chilometro (migliaia)&lt;/Name&gt;&lt;/Member&gt;&lt;/Dimension&gt;&lt;Dimension Code="ISO_CARICO" HasMetadata="false" CommonCode="ISO" Display="labels"&gt;&lt;Name LocaleIsoCode="en"&gt;Loading region&lt;/Name&gt;&lt;Name LocaleIsoCode="it"&gt;Territorio di carico&lt;/Name&gt;&lt;Member Code="WORLD" HasMetadata="false" HasChild="0"&gt;&lt;Name LocaleIsoCode="en"&gt;All countries of the world&lt;/Name&gt;&lt;Name LocaleIsoCode="it"&gt;Mondo&lt;/Name&gt;&lt;/Member&gt;&lt;/Dimension&gt;&lt;Dimension Code="ISO_SCARICO" HasMetadata="false" CommonCode="ISO" Display="labels"&gt;&lt;Name LocaleIsoCode="en"&gt;Unloading region&lt;/Name&gt;&lt;Name LocaleIsoCode="it"&gt;Territorio di scarico&lt;/Name&gt;&lt;Member Code="WORLD" HasMetadata="false" HasChild="0"&gt;&lt;Name LocaleIsoCode="en"&gt;All countries of the world&lt;/Name&gt;&lt;Name LocaleIsoCode="it"&gt;Mondo&lt;/Name&gt;&lt;/Member&gt;&lt;/Dimension&gt;&lt;Dimension Code="NST2007" HasMetadata="false" CommonCode="NST2007" Display="labels"&gt;&lt;Name LocaleIsoCode="en"&gt;Type of goods&lt;/Name&gt;&lt;Name LocaleIsoCode="it"&gt;Tipo di merce&lt;/Name&gt;&lt;Member Code="01" HasMetadata="false" HasOnlyUnitMetadata="false" HasChild="0"&gt;&lt;Name LocaleIsoCode="en"&gt;products of agriculture, hunting, and forestry, fish and other fishing products&lt;/Name&gt;&lt;Name LocaleIsoCode="it"&gt;prodotti dell'agricoltura, della caccia e della silvicoltura, pesci ed altri prodotti della pesca&lt;/Name&gt;&lt;/Member&gt;&lt;Member Code="02" HasMetadata="false" HasOnlyUnitMetadata="false" HasChild="0"&gt;&lt;Name LocaleIsoCode="en"&gt;coal and lignite, crude petroleum and natural gas&lt;/Name&gt;&lt;Name LocaleIsoCode="it"&gt;carboni fossili e ligniti, petrolio greggio e gas naturale&lt;/Name&gt;&lt;/Member&gt;&lt;Member Code="03" HasMetadata="false" HasOnlyUnitMetadata="false" HasChild="0"&gt;&lt;Name LocaleIsoCode="en"&gt;metal ores and other mining and quarrying products, peat, uranium and thorium&lt;/Name&gt;&lt;Name LocaleIsoCode="it"&gt;minerali metalliferi ed altri prodotti delle miniere e delle cave, torba, uranio e torio&lt;/Name&gt;&lt;/Member&gt;&lt;Member Code="04" HasMetadata="false" HasOnlyUnitMetadata="false" HasChild="0"&gt;&lt;Name LocaleIsoCode="en"&gt;food products, beverages and tobacco&lt;/Name&gt;&lt;Name LocaleIsoCode="it"&gt;prodotti alimentari, bevande e tabacchi&lt;/Name&gt;&lt;/Member&gt;&lt;Member Code="05" HasMetadata="false" HasOnlyUnitMetadata="false" HasChild="0"&gt;&lt;Name LocaleIsoCode="en"&gt;textiles and textile products, leather and leather products&lt;/Name&gt;&lt;Name LocaleIsoCode="it"&gt;prodotti dell'industria tessile e dell'industria dell'abbigliamento, cuoio e prodotti in cuoio&lt;/Name&gt;&lt;/Member&gt;&lt;Member Code="06" HasMetadata="false" HasOnlyUnitMetadata="false" HasChild="0"&gt;&lt;Name LocaleIsoCode="en"&gt;wood and products of wood and cork (except furniture), articles of straw and plaiting materials, pulp, paper and paper products, printed matter and recorded media&lt;/Name&gt;&lt;Name LocaleIsoCode="it"&gt;legno e prodotti in legno e sughero (esclusi i mobili), articoli di paglia e materiali da intreccio, pasta da carta, carta e prodotti di carta, stampati e supporti registrati&lt;/Name&gt;&lt;/Member&gt;&lt;Member Code="07" HasMetadata="false" HasOnlyUnitMetadata="false" HasChild="0"&gt;&lt;Name LocaleIsoCode="en"&gt;coke and refined petroleum products &lt;/Name&gt;&lt;Name LocaleIsoCode="it"&gt;coke e prodotti petroliferi raffinati&lt;/Name&gt;&lt;/Member&gt;&lt;Member Code="08" HasMetadata="false" HasOnlyUnitMetadata="false" HasChild="0"&gt;&lt;Name LocaleIsoCode="en"&gt;chemicals, chemical products, and man-made fibers, rubber and plastic products , nuclear fuel&lt;/Name&gt;&lt;Name LocaleIsoCode="it"&gt;prodotti chimici e fibre sintetiche e artificiali, articoli in gomma e in materie plastiche, combustibili nucleari&lt;/Name&gt;&lt;/Member&gt;&lt;Member Code="09" HasMetadata="false" HasOnlyUnitMetadata="false" HasChild="0"&gt;&lt;Name LocaleIsoCode="en"&gt;other non metallic mineral products&lt;/Name&gt;&lt;Name LocaleIsoCode="it"&gt;altri prodotti della lavorazione di minerali non metalliferi&lt;/Name&gt;&lt;/Member&gt;&lt;Member Code="10" HasMetadata="false" HasOnlyUnitMetadata="false" HasChild="0"&gt;&lt;Name LocaleIsoCode="en"&gt;basic metals, fabricated metal products, except machinery and equipment&lt;/Name&gt;&lt;Name LocaleIsoCode="it"&gt;metalli, manufatti in metallo, escluse le macchine e gli apparecchi meccanici&lt;/Name&gt;&lt;/Member&gt;&lt;Member Code="11" HasMetadata="false" HasOnlyUnitMetadata="false" HasChild="0"&gt;&lt;Name LocaleIsoCode="en"&gt;machinery and equipment n.e.c., office machinery and computers, electrical machinery and apparatus n.e.c., radio, television and communication equipment and apparatus, medical, precision and optical instruments, watches and clocks &lt;/Name&gt;&lt;Name LocaleIsoCode="it"&gt;macchine ed apparecchi meccanici n.c.a., macchine per ufficio, elaboratori e sistemi informatici, macchine ed apparecchi elettrici n.c.a., apparecchi radiotelevisivi e apparecchiature per le comunicazioni, apparecchi medicali, apparecchi di precisione e strumenti ottici, orologi&lt;/Name&gt;&lt;/Member&gt;&lt;Member Code="12" HasMetadata="false" HasOnlyUnitMetadata="false" HasChild="0"&gt;&lt;Name LocaleIsoCode="en"&gt;transport equipment &lt;/Name&gt;&lt;Name LocaleIsoCode="it"&gt;mezzi di trasporto&lt;/Name&gt;&lt;/Member&gt;&lt;Member Code="13" HasMetadata="false" HasOnlyUnitMetadata="false" HasChild="0"&gt;&lt;Name LocaleIsoCode="en"&gt;furniture, other manufactured goods n.e.c.&lt;/Name&gt;&lt;Name LocaleIsoCode="it"&gt;mobili, altri manufatti n.c.a.&lt;/Name&gt;&lt;/Member&gt;&lt;Member Code="14" HasMetadata="false" HasOnlyUnitMetadata="false" HasChild="0"&gt;&lt;Name LocaleIsoCode="en"&gt;secondary raw materials, municipal wastes and other wastes &lt;/Name&gt;&lt;Name LocaleIsoCode="it"&gt;materie prime secondarie, rifiuti urbani e altri rifiuti&lt;/Name&gt;&lt;/Member&gt;&lt;Member Code="15" HasMetadata="false" HasOnlyUnitMetadata="false" HasChild="0"&gt;&lt;Name LocaleIsoCode="en"&gt;mail, parcels&lt;/Name&gt;&lt;Name LocaleIsoCode="it"&gt;posta, pacchi&lt;/Name&gt;&lt;/Member&gt;&lt;Member Code="16" HasMetadata="false" HasOnlyUnitMetadata="false" HasChild="0"&gt;&lt;Name LocaleIsoCode="en"&gt;equipment and material utilized in the transport of goods &lt;/Name&gt;&lt;Name LocaleIsoCode="it"&gt;attrezzature e materiali utilizzati nel trasporto di merci&lt;/Name&gt;&lt;/Member&gt;&lt;Member Code="17" HasMetadata="false" HasOnlyUnitMetadata="false" HasChild="0"&gt;&lt;Name LocaleIsoCode="en"&gt;goods moved in the course of household and office removals, baggage and articles accompanying travellers, motor vehicles being moved for repair, other non market goods n.e.c.&lt;/Name&gt;&lt;Name LocaleIsoCode="it"&gt;merci trasportate nell'ambito di traslochi (uffici e abitazioni), bagagli e articoli viaggianti come bagaglio accompagnato, autoveicoli trasportati per riparazione, altre merci non destinabili alla vendita n.c.a.&lt;/Name&gt;&lt;/Member&gt;&lt;Member Code="18" HasMetadata="false" HasOnlyUnitMetadata="false" HasChild="0"&gt;&lt;Name LocaleIsoCode="en"&gt;grouped goods: a mixture of types of goods which are transported together&lt;/Name&gt;&lt;Name LocaleIsoCode="it"&gt;merci raggruppate: merci di vario tipo trasportate insieme&lt;/Name&gt;&lt;/Member&gt;&lt;Member Code="19" HasMetadata="false" HasOnlyUnitMetadata="false" HasChild="0"&gt;&lt;Name LocaleIsoCode="en"&gt;unidentifiable goods: goods which for any reason cannot be identified and therefore cannot be assigned to groups 01-16.&lt;/Name&gt;&lt;Name LocaleIsoCode="it"&gt;merci non individuabili: merci che per un qualunque motivo non possono essere individuate e quindi non possono essere attribuite ai gruppi 01-16&lt;/Name&gt;&lt;/Member&gt;&lt;Member Code="20" HasMetadata="false" HasOnlyUnitMetadata="false" HasChild="0"&gt;&lt;Name LocaleIsoCode="en"&gt;other goods n.e.c. &lt;/Name&gt;&lt;Name LocaleIsoCode="it"&gt;altre merci n.c.a.&lt;/Name&gt;&lt;/Member&gt;&lt;Member Code="ALL" HasMetadata="false" HasOnlyUnitMetadata="false" HasChild="0"&gt;&lt;Name LocaleIsoCode="en"&gt;all items&lt;/Name&gt;&lt;Name LocaleIsoCode="it"&gt;tutte le voci&lt;/Name&gt;&lt;/Member&gt;&lt;/Dimension&gt;&lt;Dimension Code="TIT_POSSESSO" HasMetadata="false" CommonCode="TIT_POSSESSO" Display="labels"&gt;&lt;Name LocaleIsoCode="en"&gt;Type of transport&lt;/Name&gt;&lt;Name LocaleIsoCode="it"&gt;Titolo di trasporto&lt;/Name&gt;&lt;Member Code="ALL" HasMetadata="false" HasChild="0"&gt;&lt;Name LocaleIsoCode="en"&gt;all items&lt;/Name&gt;&lt;Name LocaleIsoCode="it"&gt;tutte le voci&lt;/Name&gt;&lt;/Member&gt;&lt;Member Code="P" HasMetadata="false" HasChild="0"&gt;&lt;Name LocaleIsoCode="en"&gt;own account&lt;/Name&gt;&lt;Name LocaleIsoCode="it"&gt;conto proprio&lt;/Name&gt;&lt;/Member&gt;&lt;Member Code="T" HasMetadata="false" HasChild="0"&gt;&lt;Name LocaleIsoCode="en"&gt;hire or reward&lt;/Name&gt;&lt;Name LocaleIsoCode="it"&gt;conto terzi&lt;/Name&gt;&lt;/Member&gt;&lt;/Dimension&gt;&lt;Dimension Code="LUNGHEZZA" HasMetadata="false" CommonCode="LUNGHEZZA" Display="labels"&gt;&lt;Name LocaleIsoCode="en"&gt;Distance class&lt;/Name&gt;&lt;Name LocaleIsoCode="it"&gt;Classe di percorrenza&lt;/Name&gt;&lt;Member Code="KM_UN_50" HasMetadata="true" HasChild="0"&gt;&lt;Name LocaleIsoCode="en"&gt;until 50 km &lt;/Name&gt;&lt;Name LocaleIsoCode="it"&gt;fino a 50 km &lt;/Name&gt;&lt;/Member&gt;&lt;Member Code="KM_GE_50" HasMetadata="true" HasChild="0"&gt;&lt;Name LocaleIsoCode="en"&gt;51 km and over &lt;/Name&gt;&lt;Name LocaleIsoCode="it"&gt;51 km e più &lt;/Name&gt;&lt;/Member&gt;&lt;Member Code="TOTAL" HasMetadata="false" HasChild="0" IsDisplayed="true"&gt;&lt;Name LocaleIsoCode="en"&gt;total&lt;/Name&gt;&lt;Name LocaleIsoCode="it"&gt;totale &lt;/Name&gt;&lt;/Member&gt;&lt;/Dimension&gt;&lt;Dimension Code="TIME" HasMetadata="false" CommonCode="TIME" Display="labels"&gt;&lt;Name LocaleIsoCode="en"&gt;Select time&lt;/Name&gt;&lt;Name LocaleIsoCode="it"&gt;Seleziona periodo&lt;/Name&gt;&lt;Member Code="2018" HasMetadata="false"&gt;&lt;Name LocaleIsoCode="en"&gt;2018&lt;/Name&gt;&lt;Name LocaleIsoCode="it"&gt;2018&lt;/Name&gt;&lt;/Member&gt;&lt;/Dimension&gt;&lt;WBOSInformations&gt;&lt;TimeDimension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Code="TIT_POSSESSO" CommonCode="TIT_POSSESSO" /&gt;&lt;Dimension Code="LUNGHEZZA" CommonCode="LUNGHEZZA" /&gt;&lt;/Tabulation&gt;&lt;Tabulation Axis="vertical"&gt;&lt;Dimension Code="NST2007" CommonCode="NST2007" /&gt;&lt;/Tabulation&gt;&lt;Tabulation Axis="page"&gt;&lt;Dimension Code="ITTER107" CommonCode="ITTER107" /&gt;&lt;Dimension Code="ISO_CARICO" CommonCode="ISO" /&gt;&lt;Dimension Code="ISO_SCARICO" CommonCode="ISO" /&gt;&lt;Dimension Code="TIPO_DATO7" CommonCode="TIPO_DATO7"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25448&amp;amp;QueryType=Public&amp;amp;Lang=it&lt;/AbsoluteUri&gt;&lt;/Query&gt;&lt;/WebTableParameter&gt;</t>
  </si>
  <si>
    <t>Dataset:Trasporto merci su strada</t>
  </si>
  <si>
    <t>Seleziona periodo</t>
  </si>
  <si>
    <t>fino a 50 km</t>
  </si>
  <si>
    <t>51 km e più</t>
  </si>
  <si>
    <t>totale</t>
  </si>
  <si>
    <t>prodotti dell'agricoltura, della caccia e della silvicoltura, pesci ed altri prodotti della pesca</t>
  </si>
  <si>
    <t>carboni fossili e ligniti, petrolio greggio e gas naturale</t>
  </si>
  <si>
    <t>minerali metalliferi ed altri prodotti delle miniere e delle cave, torba, uranio e torio</t>
  </si>
  <si>
    <t>prodotti alimentari, bevande e tabacchi</t>
  </si>
  <si>
    <t>prodotti dell'industria tessile e dell'industria dell'abbigliamento, cuoio e prodotti in cuoio</t>
  </si>
  <si>
    <t>legno e prodotti in legno e sughero (esclusi i mobili), articoli di paglia e materiali da intreccio, pasta da carta, carta e prodotti di carta, stampati e supporti registrati</t>
  </si>
  <si>
    <t>coke e prodotti petroliferi raffinati</t>
  </si>
  <si>
    <t>prodotti chimici e fibre sintetiche e artificiali, articoli in gomma e in materie plastiche, combustibili nucleari</t>
  </si>
  <si>
    <t>altri prodotti della lavorazione di minerali non metalliferi</t>
  </si>
  <si>
    <t>metalli, manufatti in metallo, escluse le macchine e gli apparecchi meccanici</t>
  </si>
  <si>
    <t>macchine ed apparecchi meccanici n.c.a., macchine per ufficio, elaboratori e sistemi informatici, macchine ed apparecchi elettrici n.c.a., apparecchi radiotelevisivi e apparecchiature per le comunicazioni, apparecchi medicali, apparecchi di precisione e strumenti ottici, orologi</t>
  </si>
  <si>
    <t>mezzi di trasporto</t>
  </si>
  <si>
    <t>mobili, altri manufatti n.c.a.</t>
  </si>
  <si>
    <t>materie prime secondarie, rifiuti urbani e altri rifiuti</t>
  </si>
  <si>
    <t>posta, pacchi</t>
  </si>
  <si>
    <t>attrezzature e materiali utilizzati nel trasporto di merci</t>
  </si>
  <si>
    <t>merci trasportate nell'ambito di traslochi (uffici e abitazioni), bagagli e articoli viaggianti come bagaglio accompagnato, autoveicoli trasportati per riparazione, altre merci non destinabili alla vendita n.c.a.</t>
  </si>
  <si>
    <t>merci raggruppate: merci di vario tipo trasportate insieme</t>
  </si>
  <si>
    <t>merci non individuabili: merci che per un qualunque motivo non possono essere individuate e quindi non possono essere attribuite ai gruppi 01-16</t>
  </si>
  <si>
    <t>altre merci n.c.a.</t>
  </si>
  <si>
    <t>Dataset:Trasporto merci su strada per tipo di trasporto</t>
  </si>
  <si>
    <t xml:space="preserve">Dataset:Trasporto merci su strada </t>
  </si>
  <si>
    <t>Nota: eventuali incongruenze nei totali sono da attribuire alla procedura di arrotondaemnto.</t>
  </si>
  <si>
    <t>Dati estratti il 27 Jan 2020 09:22 UTC (GMT) da I.Stat</t>
  </si>
  <si>
    <t>&lt;?xml version="1.0" encoding="utf-16"?&gt;&lt;WebTableParameter xmlns:xsd="http://www.w3.org/2001/XMLSchema" xmlns:xsi="http://www.w3.org/2001/XMLSchema-instance" xmlns="http://stats.oecd.org/OECDStatWS/2004/03/01/"&gt;&lt;DataTable Code="DCSC_TRAMERCIS1" HasMetadata="true"&gt;&lt;Name LocaleIsoCode="en"&gt;Road freight transport&lt;/Name&gt;&lt;Name LocaleIsoCode="it"&gt;Trasporto merci su strada &lt;/Name&gt;&lt;Dimension Code="ITTER107" HasMetadata="false" CommonCode="ITTER107" Display="labels"&gt;&lt;Name LocaleIsoCode="en"&gt;Country of registration of the vehicle&lt;/Name&gt;&lt;Name LocaleIsoCode="it"&gt;Territorio di immatricolazione automezzo&lt;/Name&gt;&lt;Member Code="IT" HasMetadata="false" HasChild="0"&gt;&lt;Name LocaleIsoCode="en"&gt;Italy&lt;/Name&gt;&lt;Name LocaleIsoCode="it"&gt;Italia&lt;/Name&gt;&lt;/Member&gt;&lt;/Dimension&gt;&lt;Dimension Code="TIPO_DATO7" HasMetadata="false" CommonCode="TIPO_DATO7" Display="labels"&gt;&lt;Name LocaleIsoCode="en"&gt;Aggregate&lt;/Name&gt;&lt;Name LocaleIsoCode="it"&gt;Tipo aggregato&lt;/Name&gt;&lt;Member Code="GC_TON" HasMetadata="false" HasChild="0"&gt;&lt;Name LocaleIsoCode="en"&gt;goods lifted - tonnes&lt;/Name&gt;&lt;Name LocaleIsoCode="it"&gt;merce trasportata - tonnellate&lt;/Name&gt;&lt;/Member&gt;&lt;Member Code="GC_TKM" HasMetadata="false" HasChild="0" IsDisplayed="true"&gt;&lt;Name LocaleIsoCode="en"&gt;goods moved - thousands of tonne-kilometre&lt;/Name&gt;&lt;Name LocaleIsoCode="it"&gt;merce trasportata - tonnellate-chilometro (migliaia)&lt;/Name&gt;&lt;/Member&gt;&lt;/Dimension&gt;&lt;Dimension Code="ISO_CARICO" HasMetadata="false" CommonCode="ISO" Display="labels"&gt;&lt;Name LocaleIsoCode="en"&gt;Loading region&lt;/Name&gt;&lt;Name LocaleIsoCode="it"&gt;Territorio di carico&lt;/Name&gt;&lt;Member Code="WORLD" HasMetadata="false" HasChild="0"&gt;&lt;Name LocaleIsoCode="en"&gt;All countries of the world&lt;/Name&gt;&lt;Name LocaleIsoCode="it"&gt;Mondo&lt;/Name&gt;&lt;/Member&gt;&lt;/Dimension&gt;&lt;Dimension Code="ISO_SCARICO" HasMetadata="false" CommonCode="ISO" Display="labels"&gt;&lt;Name LocaleIsoCode="en"&gt;Unloading region&lt;/Name&gt;&lt;Name LocaleIsoCode="it"&gt;Territorio di scarico&lt;/Name&gt;&lt;Member Code="WORLD" HasMetadata="false" HasChild="0"&gt;&lt;Name LocaleIsoCode="en"&gt;All countries of the world&lt;/Name&gt;&lt;Name LocaleIsoCode="it"&gt;Mondo&lt;/Name&gt;&lt;/Member&gt;&lt;/Dimension&gt;&lt;Dimension Code="NST2007" HasMetadata="false" CommonCode="NST2007" Display="labels"&gt;&lt;Name LocaleIsoCode="en"&gt;Type of goods&lt;/Name&gt;&lt;Name LocaleIsoCode="it"&gt;Tipo di merce&lt;/Name&gt;&lt;Member Code="01" HasMetadata="false" HasOnlyUnitMetadata="false" HasChild="0"&gt;&lt;Name LocaleIsoCode="en"&gt;products of agriculture, hunting, and forestry, fish and other fishing products&lt;/Name&gt;&lt;Name LocaleIsoCode="it"&gt;prodotti dell'agricoltura, della caccia e della silvicoltura, pesci ed altri prodotti della pesca&lt;/Name&gt;&lt;/Member&gt;&lt;Member Code="02" HasMetadata="false" HasOnlyUnitMetadata="false" HasChild="0"&gt;&lt;Name LocaleIsoCode="en"&gt;coal and lignite, crude petroleum and natural gas&lt;/Name&gt;&lt;Name LocaleIsoCode="it"&gt;carboni fossili e ligniti, petrolio greggio e gas naturale&lt;/Name&gt;&lt;/Member&gt;&lt;Member Code="03" HasMetadata="false" HasOnlyUnitMetadata="false" HasChild="0"&gt;&lt;Name LocaleIsoCode="en"&gt;metal ores and other mining and quarrying products, peat, uranium and thorium&lt;/Name&gt;&lt;Name LocaleIsoCode="it"&gt;minerali metalliferi ed altri prodotti delle miniere e delle cave, torba, uranio e torio&lt;/Name&gt;&lt;/Member&gt;&lt;Member Code="04" HasMetadata="false" HasOnlyUnitMetadata="false" HasChild="0"&gt;&lt;Name LocaleIsoCode="en"&gt;food products, beverages and tobacco&lt;/Name&gt;&lt;Name LocaleIsoCode="it"&gt;prodotti alimentari, bevande e tabacchi&lt;/Name&gt;&lt;/Member&gt;&lt;Member Code="05" HasMetadata="false" HasOnlyUnitMetadata="false" HasChild="0"&gt;&lt;Name LocaleIsoCode="en"&gt;textiles and textile products, leather and leather products&lt;/Name&gt;&lt;Name LocaleIsoCode="it"&gt;prodotti dell'industria tessile e dell'industria dell'abbigliamento, cuoio e prodotti in cuoio&lt;/Name&gt;&lt;/Member&gt;&lt;Member Code="06" HasMetadata="false" HasOnlyUnitMetadata="false" HasChild="0"&gt;&lt;Name LocaleIsoCode="en"&gt;wood and products of wood and cork (except furniture), articles of straw and plaiting materials, pulp, paper and paper products, printed matter and recorded media&lt;/Name&gt;&lt;Name LocaleIsoCode="it"&gt;legno e prodotti in legno e sughero (esclusi i mobili), articoli di paglia e materiali da intreccio, pasta da carta, carta e prodotti di carta, stampati e supporti registrati&lt;/Name&gt;&lt;/Member&gt;&lt;Member Code="07" HasMetadata="false" HasOnlyUnitMetadata="false" HasChild="0"&gt;&lt;Name LocaleIsoCode="en"&gt;coke and refined petroleum products &lt;/Name&gt;&lt;Name LocaleIsoCode="it"&gt;coke e prodotti petroliferi raffinati&lt;/Name&gt;&lt;/Member&gt;&lt;Member Code="08" HasMetadata="false" HasOnlyUnitMetadata="false" HasChild="0"&gt;&lt;Name LocaleIsoCode="en"&gt;chemicals, chemical products, and man-made fibers, rubber and plastic products , nuclear fuel&lt;/Name&gt;&lt;Name LocaleIsoCode="it"&gt;prodotti chimici e fibre sintetiche e artificiali, articoli in gomma e in materie plastiche, combustibili nucleari&lt;/Name&gt;&lt;/Member&gt;&lt;Member Code="09" HasMetadata="false" HasOnlyUnitMetadata="false" HasChild="0"&gt;&lt;Name LocaleIsoCode="en"&gt;other non metallic mineral products&lt;/Name&gt;&lt;Name LocaleIsoCode="it"&gt;altri prodotti della lavorazione di minerali non metalliferi&lt;/Name&gt;&lt;/Member&gt;&lt;Member Code="10" HasMetadata="false" HasOnlyUnitMetadata="false" HasChild="0"&gt;&lt;Name LocaleIsoCode="en"&gt;basic metals, fabricated metal products, except machinery and equipment&lt;/Name&gt;&lt;Name LocaleIsoCode="it"&gt;metalli, manufatti in metallo, escluse le macchine e gli apparecchi meccanici&lt;/Name&gt;&lt;/Member&gt;&lt;Member Code="11" HasMetadata="false" HasOnlyUnitMetadata="false" HasChild="0"&gt;&lt;Name LocaleIsoCode="en"&gt;machinery and equipment n.e.c., office machinery and computers, electrical machinery and apparatus n.e.c., radio, television and communication equipment and apparatus, medical, precision and optical instruments, watches and clocks &lt;/Name&gt;&lt;Name LocaleIsoCode="it"&gt;macchine ed apparecchi meccanici n.c.a., macchine per ufficio, elaboratori e sistemi informatici, macchine ed apparecchi elettrici n.c.a., apparecchi radiotelevisivi e apparecchiature per le comunicazioni, apparecchi medicali, apparecchi di precisione e strumenti ottici, orologi&lt;/Name&gt;&lt;/Member&gt;&lt;Member Code="12" HasMetadata="false" HasOnlyUnitMetadata="false" HasChild="0"&gt;&lt;Name LocaleIsoCode="en"&gt;transport equipment &lt;/Name&gt;&lt;Name LocaleIsoCode="it"&gt;mezzi di trasporto&lt;/Name&gt;&lt;/Member&gt;&lt;Member Code="13" HasMetadata="false" HasOnlyUnitMetadata="false" HasChild="0"&gt;&lt;Name LocaleIsoCode="en"&gt;furniture, other manufactured goods n.e.c.&lt;/Name&gt;&lt;Name LocaleIsoCode="it"&gt;mobili, altri manufatti n.c.a.&lt;/Name&gt;&lt;/Member&gt;&lt;Member Code="14" HasMetadata="false" HasOnlyUnitMetadata="false" HasChild="0"&gt;&lt;Name LocaleIsoCode="en"&gt;secondary raw materials, municipal wastes and other wastes &lt;/Name&gt;&lt;Name LocaleIsoCode="it"&gt;materie prime secondarie, rifiuti urbani e altri rifiuti&lt;/Name&gt;&lt;/Member&gt;&lt;Member Code="15" HasMetadata="false" HasOnlyUnitMetadata="false" HasChild="0"&gt;&lt;Name LocaleIsoCode="en"&gt;mail, parcels&lt;/Name&gt;&lt;Name LocaleIsoCode="it"&gt;posta, pacchi&lt;/Name&gt;&lt;/Member&gt;&lt;Member Code="16" HasMetadata="false" HasOnlyUnitMetadata="false" HasChild="0"&gt;&lt;Name LocaleIsoCode="en"&gt;equipment and material utilized in the transport of goods &lt;/Name&gt;&lt;Name LocaleIsoCode="it"&gt;attrezzature e materiali utilizzati nel trasporto di merci&lt;/Name&gt;&lt;/Member&gt;&lt;Member Code="17" HasMetadata="false" HasOnlyUnitMetadata="false" HasChild="0"&gt;&lt;Name LocaleIsoCode="en"&gt;goods moved in the course of household and office removals, baggage and articles accompanying travellers, motor vehicles being moved for repair, other non market goods n.e.c.&lt;/Name&gt;&lt;Name LocaleIsoCode="it"&gt;merci trasportate nell'ambito di traslochi (uffici e abitazioni), bagagli e articoli viaggianti come bagaglio accompagnato, autoveicoli trasportati per riparazione, altre merci non destinabili alla vendita n.c.a.&lt;/Name&gt;&lt;/Member&gt;&lt;Member Code="18" HasMetadata="false" HasOnlyUnitMetadata="false" HasChild="0"&gt;&lt;Name LocaleIsoCode="en"&gt;grouped goods: a mixture of types of goods which are transported together&lt;/Name&gt;&lt;Name LocaleIsoCode="it"&gt;merci raggruppate: merci di vario tipo trasportate insieme&lt;/Name&gt;&lt;/Member&gt;&lt;Member Code="19" HasMetadata="false" HasOnlyUnitMetadata="false" HasChild="0"&gt;&lt;Name LocaleIsoCode="en"&gt;unidentifiable goods: goods which for any reason cannot be identified and therefore cannot be assigned to groups 01-16.&lt;/Name&gt;&lt;Name LocaleIsoCode="it"&gt;merci non individuabili: merci che per un qualunque motivo non possono essere individuate e quindi non possono essere attribuite ai gruppi 01-16&lt;/Name&gt;&lt;/Member&gt;&lt;Member Code="20" HasMetadata="false" HasOnlyUnitMetadata="false" HasChild="0"&gt;&lt;Name LocaleIsoCode="en"&gt;other goods n.e.c. &lt;/Name&gt;&lt;Name LocaleIsoCode="it"&gt;altre merci n.c.a.&lt;/Name&gt;&lt;/Member&gt;&lt;Member Code="ALL" HasMetadata="false" HasOnlyUnitMetadata="false" HasChild="0"&gt;&lt;Name LocaleIsoCode="en"&gt;all items&lt;/Name&gt;&lt;Name LocaleIsoCode="it"&gt;tutte le voci&lt;/Name&gt;&lt;/Member&gt;&lt;/Dimension&gt;&lt;Dimension Code="TIT_POSSESSO" HasMetadata="false" CommonCode="TIT_POSSESSO" Display="labels"&gt;&lt;Name LocaleIsoCode="en"&gt;Type of transport&lt;/Name&gt;&lt;Name LocaleIsoCode="it"&gt;Titolo di trasporto&lt;/Name&gt;&lt;Member Code="ALL" HasMetadata="false" HasChild="0"&gt;&lt;Name LocaleIsoCode="en"&gt;all items&lt;/Name&gt;&lt;Name LocaleIsoCode="it"&gt;tutte le voci&lt;/Name&gt;&lt;/Member&gt;&lt;Member Code="P" HasMetadata="false" HasChild="0"&gt;&lt;Name LocaleIsoCode="en"&gt;own account&lt;/Name&gt;&lt;Name LocaleIsoCode="it"&gt;conto proprio&lt;/Name&gt;&lt;/Member&gt;&lt;Member Code="T" HasMetadata="false" HasChild="0"&gt;&lt;Name LocaleIsoCode="en"&gt;hire or reward&lt;/Name&gt;&lt;Name LocaleIsoCode="it"&gt;conto terzi&lt;/Name&gt;&lt;/Member&gt;&lt;/Dimension&gt;&lt;Dimension Code="LUNGHEZZA" HasMetadata="false" CommonCode="LUNGHEZZA" Display="labels"&gt;&lt;Name LocaleIsoCode="en"&gt;Distance class&lt;/Name&gt;&lt;Name LocaleIsoCode="it"&gt;Classe di percorrenza&lt;/Name&gt;&lt;Member Code="KM_UN_50" HasMetadata="true" HasChild="0"&gt;&lt;Name LocaleIsoCode="en"&gt;until 50 km &lt;/Name&gt;&lt;Name LocaleIsoCode="it"&gt;fino a 50 km &lt;/Name&gt;&lt;/Member&gt;&lt;Member Code="KM_GE_50" HasMetadata="true" HasChild="0"&gt;&lt;Name LocaleIsoCode="en"&gt;51 km and over &lt;/Name&gt;&lt;Name LocaleIsoCode="it"&gt;51 km e più &lt;/Name&gt;&lt;/Member&gt;&lt;Member Code="TOTAL" HasMetadata="false" HasChild="0" IsDisplayed="true"&gt;&lt;Name LocaleIsoCode="en"&gt;total&lt;/Name&gt;&lt;Name LocaleIsoCode="it"&gt;totale &lt;/Name&gt;&lt;/Member&gt;&lt;/Dimension&gt;&lt;Dimension Code="TIME" HasMetadata="false" CommonCode="TIME" Display="labels"&gt;&lt;Name LocaleIsoCode="en"&gt;Select time&lt;/Name&gt;&lt;Name LocaleIsoCode="it"&gt;Seleziona periodo&lt;/Name&gt;&lt;Member Code="2018" HasMetadata="false"&gt;&lt;Name LocaleIsoCode="en"&gt;2018&lt;/Name&gt;&lt;Name LocaleIsoCode="it"&gt;2018&lt;/Name&gt;&lt;/Member&gt;&lt;/Dimension&gt;&lt;WBOSInformations&gt;&lt;TimeDimension WebTreeWasUsed="false"&gt;&lt;NumberOfPeriods Annual="1" Semesters="0" Quarters="0" Months="0" Weeks="0" Days="0" /&gt;&lt;/TimeDimension&gt;&lt;/WBOSInformations&gt;&lt;Tabulation Axis="horizontal"&gt;&lt;Dimension Code="TIME" CommonCode="TIME" /&gt;&lt;Dimension Code="TIT_POSSESSO" CommonCode="TIT_POSSESSO" /&gt;&lt;Dimension Code="LUNGHEZZA" CommonCode="LUNGHEZZA" /&gt;&lt;/Tabulation&gt;&lt;Tabulation Axis="vertical"&gt;&lt;Dimension Code="NST2007" CommonCode="NST2007" /&gt;&lt;/Tabulation&gt;&lt;Tabulation Axis="page"&gt;&lt;Dimension Code="ITTER107" CommonCode="ITTER107" /&gt;&lt;Dimension Code="ISO_CARICO" CommonCode="ISO" /&gt;&lt;Dimension Code="ISO_SCARICO" CommonCode="ISO" /&gt;&lt;Dimension Code="TIPO_DATO7" CommonCode="TIPO_DATO7" /&gt;&lt;/Tabulation&gt;&lt;Formatting&gt;&lt;Labels LocaleIsoCode="it" /&gt;&lt;Power&gt;0&lt;/Power&gt;&lt;Decimals&gt;-1&lt;/Decimals&gt;&lt;SkipEmptyLines&gt;true&lt;/SkipEmptyLines&gt;&lt;SkipEmptyCols&gt;true&lt;/SkipEmptyCols&gt;&lt;SkipLineHierarchy&gt;true&lt;/SkipLineHierarchy&gt;&lt;SkipColHierarchy&gt;true&lt;/SkipColHierarchy&gt;&lt;Page&gt;1&lt;/Page&gt;&lt;/Formatting&gt;&lt;/DataTable&gt;&lt;Format&gt;&lt;ShowEmptyAxes&gt;true&lt;/ShowEmptyAxes&gt;&lt;Page&gt;1&lt;/Page&gt;&lt;EnableSort&gt;true&lt;/EnableSort&gt;&lt;IncludeFlagColumn&gt;true&lt;/IncludeFlagColumn&gt;&lt;IncludeTimeSeriesId&gt;false&lt;/IncludeTimeSeriesId&gt;&lt;DoBarChart&gt;false&lt;/DoBarChart&gt;&lt;FreezePanes&gt;true&lt;/FreezePanes&gt;&lt;MaxBarChartLen&gt;65&lt;/MaxBarChartLen&gt;&lt;/Format&gt;&lt;Query&gt;&lt;AbsoluteUri&gt;http://dati.istat.it//View.aspx?QueryId=25448&amp;amp;QueryType=Public&amp;amp;Lang=it&lt;/AbsoluteUri&gt;&lt;/Query&gt;&lt;/WebTableParameter&gt;</t>
  </si>
  <si>
    <t>Dati estratti il 27 Jan 2020 09:27 UTC (GMT) da I.Stat</t>
  </si>
  <si>
    <t>Nota: eventuali incongruenze nei totali sono da attribuire alla procedura di arrotondamento.</t>
  </si>
  <si>
    <t>2019</t>
  </si>
  <si>
    <t>Dati estratti il 19 gen 2021, 06h20 UTC (GMT) da I.Stat</t>
  </si>
  <si>
    <t>Dati estratti il 19 gen 2021, 06h44 UTC (GMT) da I.Stat</t>
  </si>
  <si>
    <t>Dati estratti il 19 Jan 2021 07:37 UTC (GMT) da I.Stat</t>
  </si>
  <si>
    <t>Tavola 6 - Trasporti complessivi per tipo di trasporto e gruppo merceologico - Anno 2019</t>
  </si>
  <si>
    <t>TRASPORTI LOCALI</t>
  </si>
  <si>
    <t>TRASPORTI DISTANZE</t>
  </si>
  <si>
    <t>TOTALE</t>
  </si>
  <si>
    <t>GRUPPI MERCEOLOGICI</t>
  </si>
  <si>
    <t>(FINO A 50 KM)</t>
  </si>
  <si>
    <t>MEDIO-LUNGHE</t>
  </si>
  <si>
    <t>Tkm</t>
  </si>
  <si>
    <t xml:space="preserve"> (migliaia)</t>
  </si>
  <si>
    <t>Minerali Metalliferi ed altri Prodotti delle Miniere e delle Cave;Torba; Uranio e Torio (Concimi Minerali, Sale, Pietre, Ghiaia)</t>
  </si>
  <si>
    <t>Tavola 5 - Trasporti interni ed internazionali per titolo di trasporto e classe di percorrenza - Anno 2020 - Trasporti Interni</t>
  </si>
  <si>
    <t>trasporti interni</t>
  </si>
  <si>
    <t>TIPO 2 CONTO PROPRIO</t>
  </si>
  <si>
    <t>TIPO 1 CONTO TERZI</t>
  </si>
  <si>
    <t>TOTALE GENERALE</t>
  </si>
  <si>
    <t>Classi di Percorrenza</t>
  </si>
  <si>
    <t>tonn-km</t>
  </si>
  <si>
    <t>Km Medi</t>
  </si>
  <si>
    <t>Fino a 50 Km</t>
  </si>
  <si>
    <t>18,26</t>
  </si>
  <si>
    <t>22,31</t>
  </si>
  <si>
    <t>21,25</t>
  </si>
  <si>
    <t>51-100 Km</t>
  </si>
  <si>
    <t>69,66</t>
  </si>
  <si>
    <t>71,56</t>
  </si>
  <si>
    <t>71,33</t>
  </si>
  <si>
    <t>101-150 Km</t>
  </si>
  <si>
    <t>119,28</t>
  </si>
  <si>
    <t>122,39</t>
  </si>
  <si>
    <t>122,14</t>
  </si>
  <si>
    <t>151-200 Km</t>
  </si>
  <si>
    <t>171,58</t>
  </si>
  <si>
    <t>171,01</t>
  </si>
  <si>
    <t>171,05</t>
  </si>
  <si>
    <t>201-300 Km</t>
  </si>
  <si>
    <t>241,28</t>
  </si>
  <si>
    <t>242,88</t>
  </si>
  <si>
    <t>242,81</t>
  </si>
  <si>
    <t>301-400 Km</t>
  </si>
  <si>
    <t>317,99</t>
  </si>
  <si>
    <t>341,40</t>
  </si>
  <si>
    <t>340,71</t>
  </si>
  <si>
    <t>401-500 Km</t>
  </si>
  <si>
    <t>429,33</t>
  </si>
  <si>
    <t>444,64</t>
  </si>
  <si>
    <t>444,35</t>
  </si>
  <si>
    <t>oltre 500 Km</t>
  </si>
  <si>
    <t>651,06</t>
  </si>
  <si>
    <t>713,82</t>
  </si>
  <si>
    <t>712,95</t>
  </si>
  <si>
    <t>TOTALE interni</t>
  </si>
  <si>
    <t>50,40</t>
  </si>
  <si>
    <t>143,99</t>
  </si>
  <si>
    <t>129,95</t>
  </si>
  <si>
    <t>trasporti internazionali</t>
  </si>
  <si>
    <t>20,23</t>
  </si>
  <si>
    <t>29,67</t>
  </si>
  <si>
    <t>27,31</t>
  </si>
  <si>
    <t>75,59</t>
  </si>
  <si>
    <t>72,78</t>
  </si>
  <si>
    <t>73,12</t>
  </si>
  <si>
    <t>114,91</t>
  </si>
  <si>
    <t>123,79</t>
  </si>
  <si>
    <t>123,31</t>
  </si>
  <si>
    <t>173,48</t>
  </si>
  <si>
    <t>183,51</t>
  </si>
  <si>
    <t>183,05</t>
  </si>
  <si>
    <t>231,15</t>
  </si>
  <si>
    <t>259,18</t>
  </si>
  <si>
    <t>258,32</t>
  </si>
  <si>
    <t>381,42</t>
  </si>
  <si>
    <t>353,29</t>
  </si>
  <si>
    <t>353,80</t>
  </si>
  <si>
    <t>438,69</t>
  </si>
  <si>
    <t>456,56</t>
  </si>
  <si>
    <t>456,51</t>
  </si>
  <si>
    <t>1.048,28</t>
  </si>
  <si>
    <t>930,58</t>
  </si>
  <si>
    <t>931,12</t>
  </si>
  <si>
    <t>TOTALE internazionale</t>
  </si>
  <si>
    <t>188,34</t>
  </si>
  <si>
    <t>623,17</t>
  </si>
  <si>
    <t>611,19</t>
  </si>
  <si>
    <t>51,09</t>
  </si>
  <si>
    <t>158,46</t>
  </si>
  <si>
    <t>142,70</t>
  </si>
  <si>
    <t>Confronto con totali ISTAT (OK)</t>
  </si>
  <si>
    <t>Tavola 6 - Trasporti complessivi per tipo di trasporto e gruppo merceologico - Anno 2020 - Generale</t>
  </si>
  <si>
    <t>TRASPORTI LOCALI (FINO A 50 KM)</t>
  </si>
  <si>
    <t>TRASPORTI DISTANZE MEDIO-LUNGHE</t>
  </si>
  <si>
    <t>tonn-Km</t>
  </si>
  <si>
    <t>Carboni Fossili e Ligniti; Petrolio Greggio e Gas Naturale_x000D_</t>
  </si>
  <si>
    <t>Altre Merci_x000D_</t>
  </si>
  <si>
    <t>Tavola 7 - Trasporti complessivi per regione di origine e di destinazione - Anno 2020 - Tonnellate</t>
  </si>
  <si>
    <t>Regioni di Origine</t>
  </si>
  <si>
    <t>Regioni di Destinazione</t>
  </si>
  <si>
    <t>Valle d'Aosta</t>
  </si>
  <si>
    <t>Trentino</t>
  </si>
  <si>
    <t>Emilia Romagna</t>
  </si>
  <si>
    <t>NORD</t>
  </si>
  <si>
    <t>CENTRO</t>
  </si>
  <si>
    <t>MEZZOGIORNO</t>
  </si>
  <si>
    <t>ITALIA</t>
  </si>
  <si>
    <t>ESTERO</t>
  </si>
  <si>
    <t>Tavola 3 - Trasporti complessivi per regione di carico e titolo di trasporto - Anno 2020</t>
  </si>
  <si>
    <t>Regione</t>
  </si>
  <si>
    <t>Totale Tonnellate</t>
  </si>
  <si>
    <t>Totale tonn-km</t>
  </si>
  <si>
    <t>km medi</t>
  </si>
  <si>
    <t>PIEMONTE</t>
  </si>
  <si>
    <t>44,54</t>
  </si>
  <si>
    <t>145,57</t>
  </si>
  <si>
    <t>129,29</t>
  </si>
  <si>
    <t>VALLE D'AOSTA</t>
  </si>
  <si>
    <t>70,19</t>
  </si>
  <si>
    <t>206,44</t>
  </si>
  <si>
    <t>169,89</t>
  </si>
  <si>
    <t>LIGURIA</t>
  </si>
  <si>
    <t>43,06</t>
  </si>
  <si>
    <t>116,65</t>
  </si>
  <si>
    <t>112,71</t>
  </si>
  <si>
    <t>LOMBARDIA</t>
  </si>
  <si>
    <t>48,81</t>
  </si>
  <si>
    <t>131,58</t>
  </si>
  <si>
    <t>120,50</t>
  </si>
  <si>
    <t>TRENTINO</t>
  </si>
  <si>
    <t>30,00</t>
  </si>
  <si>
    <t>122,90</t>
  </si>
  <si>
    <t>96,21</t>
  </si>
  <si>
    <t>BOLZANO - BOZEN</t>
  </si>
  <si>
    <t>29,73</t>
  </si>
  <si>
    <t>111,80</t>
  </si>
  <si>
    <t>85,46</t>
  </si>
  <si>
    <t>TRENTO</t>
  </si>
  <si>
    <t>30,49</t>
  </si>
  <si>
    <t>136,24</t>
  </si>
  <si>
    <t>110,62</t>
  </si>
  <si>
    <t>VENETO</t>
  </si>
  <si>
    <t>43,90</t>
  </si>
  <si>
    <t>139,31</t>
  </si>
  <si>
    <t>119,69</t>
  </si>
  <si>
    <t>FRIULI VENEZIA GIULIA</t>
  </si>
  <si>
    <t>43,75</t>
  </si>
  <si>
    <t>161,34</t>
  </si>
  <si>
    <t>143,49</t>
  </si>
  <si>
    <t>EMILIA ROMAGNA</t>
  </si>
  <si>
    <t>61,34</t>
  </si>
  <si>
    <t>141,35</t>
  </si>
  <si>
    <t>133,55</t>
  </si>
  <si>
    <t>TOSCANA</t>
  </si>
  <si>
    <t>42,57</t>
  </si>
  <si>
    <t>160,65</t>
  </si>
  <si>
    <t>143,32</t>
  </si>
  <si>
    <t>UMBRIA</t>
  </si>
  <si>
    <t>72,95</t>
  </si>
  <si>
    <t>184,21</t>
  </si>
  <si>
    <t>171,79</t>
  </si>
  <si>
    <t>MARCHE</t>
  </si>
  <si>
    <t>58,03</t>
  </si>
  <si>
    <t>181,00</t>
  </si>
  <si>
    <t>165,06</t>
  </si>
  <si>
    <t>LAZIO</t>
  </si>
  <si>
    <t>60,86</t>
  </si>
  <si>
    <t>194,08</t>
  </si>
  <si>
    <t>178,55</t>
  </si>
  <si>
    <t>ABRUZZO</t>
  </si>
  <si>
    <t>70,38</t>
  </si>
  <si>
    <t>249,12</t>
  </si>
  <si>
    <t>215,07</t>
  </si>
  <si>
    <t>MOLISE</t>
  </si>
  <si>
    <t>107,64</t>
  </si>
  <si>
    <t>196,89</t>
  </si>
  <si>
    <t>181,04</t>
  </si>
  <si>
    <t>CAMPANIA</t>
  </si>
  <si>
    <t>64,28</t>
  </si>
  <si>
    <t>210,34</t>
  </si>
  <si>
    <t>194,29</t>
  </si>
  <si>
    <t>PUGLIA</t>
  </si>
  <si>
    <t>75,54</t>
  </si>
  <si>
    <t>228,58</t>
  </si>
  <si>
    <t>199,04</t>
  </si>
  <si>
    <t>BASILICATA</t>
  </si>
  <si>
    <t>104,98</t>
  </si>
  <si>
    <t>221,37</t>
  </si>
  <si>
    <t>200,71</t>
  </si>
  <si>
    <t>CALABRIA</t>
  </si>
  <si>
    <t>91,70</t>
  </si>
  <si>
    <t>218,46</t>
  </si>
  <si>
    <t>195,11</t>
  </si>
  <si>
    <t>SICILIA</t>
  </si>
  <si>
    <t>64,68</t>
  </si>
  <si>
    <t>176,93</t>
  </si>
  <si>
    <t>154,73</t>
  </si>
  <si>
    <t>SARDEGNA</t>
  </si>
  <si>
    <t>34,47</t>
  </si>
  <si>
    <t>72,30</t>
  </si>
  <si>
    <t>69,26</t>
  </si>
  <si>
    <t>46,18</t>
  </si>
  <si>
    <t>136,80</t>
  </si>
  <si>
    <t>123,15</t>
  </si>
  <si>
    <t>52,54</t>
  </si>
  <si>
    <t>176,46</t>
  </si>
  <si>
    <t>160,19</t>
  </si>
  <si>
    <t>70,62</t>
  </si>
  <si>
    <t>193,81</t>
  </si>
  <si>
    <t>174,60</t>
  </si>
  <si>
    <t>50,96</t>
  </si>
  <si>
    <t>151,39</t>
  </si>
  <si>
    <t>136,46</t>
  </si>
  <si>
    <t>220,18</t>
  </si>
  <si>
    <t>618,00</t>
  </si>
  <si>
    <t>614,59</t>
  </si>
  <si>
    <r>
      <t>Tab. V.4.1A - Trasporto merci su strada interno, internazionale e complessivo per titolo di trasporto e classe di percorrenza - Anno 2020</t>
    </r>
    <r>
      <rPr>
        <vertAlign val="superscript"/>
        <sz val="12"/>
        <rFont val="Times New Roman"/>
        <family val="1"/>
      </rPr>
      <t>(a)</t>
    </r>
  </si>
  <si>
    <r>
      <t>(a)</t>
    </r>
    <r>
      <rPr>
        <sz val="9"/>
        <rFont val="Times New Roman"/>
        <family val="1"/>
      </rPr>
      <t xml:space="preserve"> Le quantità si riferiscono al traffico effettuato da veicoli di portata utile non inferiore a 35 quintali immatricolati in Italia.</t>
    </r>
  </si>
  <si>
    <r>
      <t xml:space="preserve">Fonte: </t>
    </r>
    <r>
      <rPr>
        <sz val="9"/>
        <rFont val="Times New Roman"/>
        <family val="1"/>
      </rPr>
      <t xml:space="preserve">elaborazione Ministero delle Infrastrutture e della Mobilità Sostenibili su dati ISTAT. </t>
    </r>
  </si>
  <si>
    <r>
      <t>Tab. V.4.2A  - Trasporto complessivo di merci su strada per titolo di trasporto e classe di percorrenza - Anno 2020</t>
    </r>
    <r>
      <rPr>
        <vertAlign val="superscript"/>
        <sz val="12"/>
        <rFont val="Times New Roman"/>
        <family val="1"/>
      </rPr>
      <t>(a)</t>
    </r>
  </si>
  <si>
    <r>
      <t>Tab. V.4.3A - Trasporto complessivo di merci su strada per tipo di trasporto e gruppo merceologico - Anno 2020</t>
    </r>
    <r>
      <rPr>
        <vertAlign val="superscript"/>
        <sz val="12"/>
        <rFont val="Times New Roman"/>
        <family val="1"/>
      </rPr>
      <t>(a)</t>
    </r>
  </si>
  <si>
    <r>
      <t>Tab. V.4.4A - Trasporto complessivo di merci su strada per Regione di origine e di destinazione - Anno 2020</t>
    </r>
    <r>
      <rPr>
        <vertAlign val="superscript"/>
        <sz val="12"/>
        <rFont val="Times New Roman"/>
        <family val="1"/>
      </rPr>
      <t>(a)</t>
    </r>
    <r>
      <rPr>
        <sz val="12"/>
        <rFont val="Times New Roman"/>
        <family val="1"/>
      </rPr>
      <t xml:space="preserve"> </t>
    </r>
  </si>
  <si>
    <r>
      <t>Segue:</t>
    </r>
    <r>
      <rPr>
        <b/>
        <i/>
        <sz val="12"/>
        <rFont val="Times New Roman"/>
        <family val="1"/>
      </rPr>
      <t xml:space="preserve"> </t>
    </r>
    <r>
      <rPr>
        <b/>
        <sz val="12"/>
        <rFont val="Times New Roman"/>
        <family val="1"/>
      </rPr>
      <t>Tab. V.4.4A - Trasporti complessivi di merci su strada per Regione di origine e di destinazione - Anno 2017</t>
    </r>
    <r>
      <rPr>
        <b/>
        <vertAlign val="superscript"/>
        <sz val="12"/>
        <rFont val="Times New Roman"/>
        <family val="1"/>
      </rPr>
      <t>(a)</t>
    </r>
    <r>
      <rPr>
        <b/>
        <sz val="12"/>
        <rFont val="Times New Roman"/>
        <family val="1"/>
      </rPr>
      <t xml:space="preserve"> </t>
    </r>
  </si>
  <si>
    <r>
      <t>Tab. V.4.5A - Trasporto complessivo di merci su strada per Regione di origine e di destinazione - Anno 2019</t>
    </r>
    <r>
      <rPr>
        <vertAlign val="superscript"/>
        <sz val="12"/>
        <rFont val="Times New Roman"/>
        <family val="1"/>
      </rPr>
      <t>(a)</t>
    </r>
  </si>
  <si>
    <r>
      <t xml:space="preserve">Segue: </t>
    </r>
    <r>
      <rPr>
        <b/>
        <sz val="12"/>
        <rFont val="Times New Roman"/>
        <family val="1"/>
      </rPr>
      <t>Tab. V.4.5A - Trasporti complessivi di merci su strada per Regione di origine e di destinazione - Anno 2019(</t>
    </r>
    <r>
      <rPr>
        <vertAlign val="superscript"/>
        <sz val="12"/>
        <rFont val="Times New Roman"/>
        <family val="1"/>
      </rPr>
      <t>a)</t>
    </r>
    <r>
      <rPr>
        <sz val="12"/>
        <rFont val="Times New Roman"/>
        <family val="1"/>
      </rPr>
      <t xml:space="preserve"> </t>
    </r>
  </si>
  <si>
    <r>
      <t>Tab.V.4.6A - Trasporto complessivo di merci su strada per titolo di trasporto e Regione di origine - Anno 2020</t>
    </r>
    <r>
      <rPr>
        <vertAlign val="superscript"/>
        <sz val="12"/>
        <rFont val="Times New Roman"/>
        <family val="1"/>
      </rPr>
      <t>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</si>
</sst>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#,##0.0"/>
    <numFmt numFmtId="166" formatCode="_-* #,##0_-;\-* #,##0_-;_-* &quot;-&quot;??_-;_-@_-"/>
    <numFmt numFmtId="167" formatCode="0.0%"/>
    <numFmt numFmtId="168" formatCode="###,###,###,###,###,###,##0"/>
  </numFmts>
  <fonts count="7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9.5"/>
      <name val="Times New Roman"/>
      <family val="1"/>
    </font>
    <font>
      <i/>
      <sz val="9.5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b/>
      <u/>
      <sz val="9"/>
      <color indexed="18"/>
      <name val="Verdana"/>
      <family val="2"/>
    </font>
    <font>
      <b/>
      <sz val="8"/>
      <color indexed="9"/>
      <name val="Verdana"/>
      <family val="2"/>
    </font>
    <font>
      <sz val="8"/>
      <color indexed="9"/>
      <name val="Verdana"/>
      <family val="2"/>
    </font>
    <font>
      <b/>
      <sz val="8"/>
      <name val="Verdana"/>
      <family val="2"/>
    </font>
    <font>
      <b/>
      <sz val="9"/>
      <color indexed="10"/>
      <name val="Courier New"/>
      <family val="3"/>
    </font>
    <font>
      <sz val="8"/>
      <name val="Verdana"/>
      <family val="2"/>
    </font>
    <font>
      <vertAlign val="superscript"/>
      <sz val="10"/>
      <name val="Verdana"/>
      <family val="2"/>
    </font>
    <font>
      <u/>
      <sz val="8"/>
      <name val="Verdana"/>
      <family val="2"/>
    </font>
    <font>
      <u/>
      <sz val="8"/>
      <color indexed="9"/>
      <name val="Verdana"/>
      <family val="2"/>
    </font>
    <font>
      <sz val="10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1"/>
      <color rgb="FF000000"/>
      <name val="Calibri"/>
      <family val="2"/>
    </font>
    <font>
      <sz val="12"/>
      <color rgb="FF000000"/>
      <name val="Helvetica"/>
    </font>
    <font>
      <b/>
      <sz val="10"/>
      <color rgb="FF000000"/>
      <name val="Helvetica"/>
    </font>
    <font>
      <sz val="10"/>
      <color rgb="FF000000"/>
      <name val="Helvetica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rgb="FF000000"/>
      <name val="Helvetica"/>
      <family val="2"/>
    </font>
    <font>
      <b/>
      <sz val="10"/>
      <color rgb="FF000000"/>
      <name val="Helvetica"/>
      <family val="2"/>
    </font>
    <font>
      <sz val="10"/>
      <color rgb="FF000000"/>
      <name val="Helvetica"/>
      <family val="2"/>
    </font>
    <font>
      <sz val="10"/>
      <name val="Times New Roman"/>
      <family val="1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b/>
      <sz val="9.5"/>
      <name val="Times New Roman"/>
      <family val="1"/>
    </font>
    <font>
      <b/>
      <i/>
      <sz val="10"/>
      <name val="Times New Roman"/>
      <family val="1"/>
    </font>
    <font>
      <vertAlign val="superscript"/>
      <sz val="9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Helvetica"/>
      <family val="2"/>
    </font>
    <font>
      <b/>
      <sz val="10"/>
      <name val="Helvetica"/>
      <family val="2"/>
    </font>
    <font>
      <b/>
      <sz val="11"/>
      <name val="Calibri"/>
      <family val="2"/>
    </font>
    <font>
      <i/>
      <sz val="12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9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vertAlign val="superscript"/>
      <sz val="12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</fonts>
  <fills count="4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EEE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hair">
        <color rgb="FFFFFFCC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>
      <left/>
      <right/>
      <top/>
      <bottom style="thin">
        <color rgb="FF666666"/>
      </bottom>
      <diagonal/>
    </border>
    <border>
      <left/>
      <right/>
      <top style="thin">
        <color rgb="FF666666"/>
      </top>
      <bottom style="thin">
        <color rgb="FF666666"/>
      </bottom>
      <diagonal/>
    </border>
  </borders>
  <cellStyleXfs count="6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4" applyNumberFormat="0" applyAlignment="0" applyProtection="0"/>
    <xf numFmtId="0" fontId="7" fillId="0" borderId="5" applyNumberFormat="0" applyFill="0" applyAlignment="0" applyProtection="0"/>
    <xf numFmtId="0" fontId="8" fillId="21" borderId="6" applyNumberFormat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9" fillId="28" borderId="4" applyNumberFormat="0" applyAlignment="0" applyProtection="0"/>
    <xf numFmtId="0" fontId="10" fillId="29" borderId="0" applyNumberFormat="0" applyBorder="0" applyAlignment="0" applyProtection="0"/>
    <xf numFmtId="0" fontId="3" fillId="0" borderId="0"/>
    <xf numFmtId="0" fontId="4" fillId="30" borderId="7" applyNumberFormat="0" applyFont="0" applyAlignment="0" applyProtection="0"/>
    <xf numFmtId="0" fontId="11" fillId="20" borderId="8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7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2" applyNumberFormat="0" applyFill="0" applyAlignment="0" applyProtection="0"/>
    <xf numFmtId="0" fontId="19" fillId="31" borderId="0" applyNumberFormat="0" applyBorder="0" applyAlignment="0" applyProtection="0"/>
    <xf numFmtId="0" fontId="20" fillId="32" borderId="0" applyNumberFormat="0" applyBorder="0" applyAlignment="0" applyProtection="0"/>
    <xf numFmtId="43" fontId="23" fillId="0" borderId="0" applyFont="0" applyFill="0" applyBorder="0" applyAlignment="0" applyProtection="0"/>
    <xf numFmtId="0" fontId="2" fillId="0" borderId="0"/>
    <xf numFmtId="0" fontId="1" fillId="30" borderId="7" applyNumberFormat="0" applyFont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9" fontId="34" fillId="0" borderId="0" applyFont="0" applyFill="0" applyBorder="0" applyAlignment="0" applyProtection="0"/>
    <xf numFmtId="0" fontId="40" fillId="0" borderId="0"/>
    <xf numFmtId="0" fontId="45" fillId="0" borderId="0"/>
  </cellStyleXfs>
  <cellXfs count="327">
    <xf numFmtId="0" fontId="0" fillId="0" borderId="0" xfId="0"/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4" fillId="0" borderId="13" xfId="0" applyFont="1" applyBorder="1"/>
    <xf numFmtId="0" fontId="25" fillId="0" borderId="13" xfId="0" applyFont="1" applyBorder="1" applyAlignment="1">
      <alignment horizontal="left" wrapText="1"/>
    </xf>
    <xf numFmtId="0" fontId="28" fillId="35" borderId="13" xfId="0" applyFont="1" applyFill="1" applyBorder="1" applyAlignment="1">
      <alignment wrapText="1"/>
    </xf>
    <xf numFmtId="0" fontId="29" fillId="36" borderId="13" xfId="0" applyFont="1" applyFill="1" applyBorder="1" applyAlignment="1">
      <alignment horizontal="center"/>
    </xf>
    <xf numFmtId="0" fontId="30" fillId="35" borderId="13" xfId="0" applyFont="1" applyFill="1" applyBorder="1" applyAlignment="1">
      <alignment vertical="top" wrapText="1"/>
    </xf>
    <xf numFmtId="0" fontId="31" fillId="0" borderId="18" xfId="0" applyFont="1" applyBorder="1" applyAlignment="1">
      <alignment horizontal="left" wrapText="1"/>
    </xf>
    <xf numFmtId="0" fontId="24" fillId="0" borderId="19" xfId="0" applyNumberFormat="1" applyFont="1" applyBorder="1" applyAlignment="1">
      <alignment horizontal="right"/>
    </xf>
    <xf numFmtId="0" fontId="31" fillId="37" borderId="18" xfId="0" applyFont="1" applyFill="1" applyBorder="1" applyAlignment="1">
      <alignment horizontal="left" wrapText="1"/>
    </xf>
    <xf numFmtId="0" fontId="24" fillId="38" borderId="19" xfId="0" applyNumberFormat="1" applyFont="1" applyFill="1" applyBorder="1" applyAlignment="1">
      <alignment horizontal="right"/>
    </xf>
    <xf numFmtId="0" fontId="30" fillId="35" borderId="20" xfId="0" applyFont="1" applyFill="1" applyBorder="1" applyAlignment="1">
      <alignment vertical="top" wrapText="1"/>
    </xf>
    <xf numFmtId="166" fontId="24" fillId="0" borderId="19" xfId="43" applyNumberFormat="1" applyFont="1" applyBorder="1" applyAlignment="1">
      <alignment horizontal="right"/>
    </xf>
    <xf numFmtId="0" fontId="30" fillId="35" borderId="0" xfId="0" applyFont="1" applyFill="1" applyBorder="1" applyAlignment="1">
      <alignment vertical="top" wrapText="1"/>
    </xf>
    <xf numFmtId="0" fontId="29" fillId="36" borderId="0" xfId="0" applyFont="1" applyFill="1" applyBorder="1" applyAlignment="1">
      <alignment horizontal="center"/>
    </xf>
    <xf numFmtId="0" fontId="31" fillId="37" borderId="0" xfId="0" applyFont="1" applyFill="1" applyBorder="1" applyAlignment="1">
      <alignment horizontal="left" wrapText="1"/>
    </xf>
    <xf numFmtId="0" fontId="32" fillId="0" borderId="0" xfId="0" applyFont="1" applyAlignment="1">
      <alignment horizontal="left"/>
    </xf>
    <xf numFmtId="166" fontId="24" fillId="38" borderId="19" xfId="43" applyNumberFormat="1" applyFont="1" applyFill="1" applyBorder="1" applyAlignment="1">
      <alignment horizontal="right"/>
    </xf>
    <xf numFmtId="166" fontId="31" fillId="37" borderId="18" xfId="43" applyNumberFormat="1" applyFont="1" applyFill="1" applyBorder="1" applyAlignment="1">
      <alignment horizontal="left" wrapText="1"/>
    </xf>
    <xf numFmtId="0" fontId="30" fillId="35" borderId="17" xfId="0" applyFont="1" applyFill="1" applyBorder="1" applyAlignment="1">
      <alignment vertical="top" wrapText="1"/>
    </xf>
    <xf numFmtId="0" fontId="30" fillId="35" borderId="20" xfId="0" applyFont="1" applyFill="1" applyBorder="1" applyAlignment="1">
      <alignment vertical="top" wrapText="1"/>
    </xf>
    <xf numFmtId="0" fontId="30" fillId="35" borderId="21" xfId="0" applyFont="1" applyFill="1" applyBorder="1" applyAlignment="1">
      <alignment vertical="top" wrapText="1"/>
    </xf>
    <xf numFmtId="0" fontId="24" fillId="0" borderId="19" xfId="0" applyFont="1" applyBorder="1" applyAlignment="1">
      <alignment horizontal="right"/>
    </xf>
    <xf numFmtId="0" fontId="24" fillId="38" borderId="19" xfId="0" applyFont="1" applyFill="1" applyBorder="1" applyAlignment="1">
      <alignment horizontal="right"/>
    </xf>
    <xf numFmtId="0" fontId="18" fillId="0" borderId="0" xfId="0" applyFont="1"/>
    <xf numFmtId="0" fontId="18" fillId="41" borderId="0" xfId="0" applyFont="1" applyFill="1"/>
    <xf numFmtId="0" fontId="18" fillId="39" borderId="0" xfId="0" applyFont="1" applyFill="1"/>
    <xf numFmtId="0" fontId="18" fillId="40" borderId="0" xfId="0" applyFont="1" applyFill="1"/>
    <xf numFmtId="0" fontId="0" fillId="39" borderId="0" xfId="0" applyFill="1"/>
    <xf numFmtId="0" fontId="0" fillId="40" borderId="0" xfId="0" applyFill="1"/>
    <xf numFmtId="0" fontId="0" fillId="41" borderId="0" xfId="0" applyFill="1"/>
    <xf numFmtId="0" fontId="0" fillId="0" borderId="36" xfId="0" applyBorder="1" applyAlignment="1">
      <alignment wrapText="1"/>
    </xf>
    <xf numFmtId="1" fontId="0" fillId="0" borderId="36" xfId="0" applyNumberFormat="1" applyBorder="1"/>
    <xf numFmtId="0" fontId="0" fillId="0" borderId="36" xfId="0" applyBorder="1"/>
    <xf numFmtId="0" fontId="36" fillId="0" borderId="0" xfId="0" applyFont="1" applyFill="1" applyBorder="1" applyAlignment="1">
      <alignment horizontal="left"/>
    </xf>
    <xf numFmtId="0" fontId="36" fillId="0" borderId="0" xfId="0" applyFont="1" applyFill="1" applyBorder="1"/>
    <xf numFmtId="167" fontId="36" fillId="0" borderId="0" xfId="58" applyNumberFormat="1" applyFont="1" applyFill="1" applyBorder="1"/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Continuous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Continuous" vertical="top"/>
    </xf>
    <xf numFmtId="0" fontId="2" fillId="0" borderId="0" xfId="0" applyFont="1" applyFill="1" applyBorder="1" applyAlignment="1">
      <alignment horizontal="right" vertical="center"/>
    </xf>
    <xf numFmtId="0" fontId="0" fillId="0" borderId="0" xfId="0" applyBorder="1"/>
    <xf numFmtId="49" fontId="24" fillId="0" borderId="0" xfId="0" applyNumberFormat="1" applyFont="1" applyBorder="1" applyAlignment="1">
      <alignment wrapText="1"/>
    </xf>
    <xf numFmtId="3" fontId="0" fillId="0" borderId="0" xfId="0" applyNumberFormat="1" applyBorder="1"/>
    <xf numFmtId="3" fontId="2" fillId="0" borderId="0" xfId="0" applyNumberFormat="1" applyFont="1" applyFill="1" applyBorder="1"/>
    <xf numFmtId="3" fontId="37" fillId="0" borderId="0" xfId="0" applyNumberFormat="1" applyFont="1" applyBorder="1"/>
    <xf numFmtId="0" fontId="38" fillId="0" borderId="0" xfId="0" applyFont="1" applyFill="1" applyBorder="1" applyAlignment="1">
      <alignment horizontal="left"/>
    </xf>
    <xf numFmtId="3" fontId="39" fillId="0" borderId="0" xfId="0" applyNumberFormat="1" applyFont="1" applyFill="1" applyBorder="1"/>
    <xf numFmtId="3" fontId="38" fillId="0" borderId="0" xfId="0" applyNumberFormat="1" applyFont="1" applyFill="1" applyBorder="1"/>
    <xf numFmtId="3" fontId="38" fillId="0" borderId="0" xfId="0" applyNumberFormat="1" applyFont="1" applyBorder="1"/>
    <xf numFmtId="1" fontId="24" fillId="0" borderId="19" xfId="0" applyNumberFormat="1" applyFont="1" applyBorder="1" applyAlignment="1">
      <alignment horizontal="right"/>
    </xf>
    <xf numFmtId="0" fontId="40" fillId="0" borderId="0" xfId="59"/>
    <xf numFmtId="0" fontId="41" fillId="0" borderId="0" xfId="59" applyFont="1" applyBorder="1" applyAlignment="1">
      <alignment horizontal="left"/>
    </xf>
    <xf numFmtId="0" fontId="42" fillId="42" borderId="37" xfId="59" applyFont="1" applyFill="1" applyBorder="1" applyAlignment="1">
      <alignment horizontal="center" wrapText="1"/>
    </xf>
    <xf numFmtId="0" fontId="43" fillId="0" borderId="37" xfId="59" applyNumberFormat="1" applyFont="1" applyBorder="1" applyAlignment="1">
      <alignment horizontal="left" wrapText="1"/>
    </xf>
    <xf numFmtId="168" fontId="43" fillId="0" borderId="37" xfId="59" applyNumberFormat="1" applyFont="1" applyBorder="1" applyAlignment="1">
      <alignment horizontal="right" wrapText="1"/>
    </xf>
    <xf numFmtId="0" fontId="43" fillId="0" borderId="37" xfId="59" applyNumberFormat="1" applyFont="1" applyBorder="1" applyAlignment="1">
      <alignment horizontal="right" wrapText="1"/>
    </xf>
    <xf numFmtId="0" fontId="42" fillId="42" borderId="37" xfId="59" applyFont="1" applyFill="1" applyBorder="1" applyAlignment="1">
      <alignment wrapText="1"/>
    </xf>
    <xf numFmtId="0" fontId="41" fillId="0" borderId="0" xfId="0" applyFont="1" applyAlignment="1">
      <alignment horizontal="left"/>
    </xf>
    <xf numFmtId="0" fontId="40" fillId="0" borderId="0" xfId="59"/>
    <xf numFmtId="0" fontId="41" fillId="0" borderId="0" xfId="59" applyFont="1" applyBorder="1" applyAlignment="1">
      <alignment horizontal="left"/>
    </xf>
    <xf numFmtId="0" fontId="42" fillId="42" borderId="37" xfId="59" applyFont="1" applyFill="1" applyBorder="1" applyAlignment="1">
      <alignment horizontal="left" wrapText="1"/>
    </xf>
    <xf numFmtId="0" fontId="42" fillId="42" borderId="37" xfId="59" applyFont="1" applyFill="1" applyBorder="1" applyAlignment="1">
      <alignment horizontal="right" wrapText="1"/>
    </xf>
    <xf numFmtId="0" fontId="43" fillId="0" borderId="37" xfId="59" applyNumberFormat="1" applyFont="1" applyBorder="1" applyAlignment="1">
      <alignment horizontal="left" wrapText="1"/>
    </xf>
    <xf numFmtId="168" fontId="43" fillId="0" borderId="37" xfId="59" applyNumberFormat="1" applyFont="1" applyBorder="1" applyAlignment="1">
      <alignment horizontal="right" wrapText="1"/>
    </xf>
    <xf numFmtId="0" fontId="42" fillId="42" borderId="37" xfId="0" applyFont="1" applyFill="1" applyBorder="1" applyAlignment="1">
      <alignment horizontal="center" wrapText="1"/>
    </xf>
    <xf numFmtId="0" fontId="42" fillId="42" borderId="37" xfId="0" applyFont="1" applyFill="1" applyBorder="1" applyAlignment="1">
      <alignment horizontal="left" wrapText="1"/>
    </xf>
    <xf numFmtId="0" fontId="43" fillId="0" borderId="37" xfId="0" applyFont="1" applyBorder="1" applyAlignment="1">
      <alignment horizontal="left" wrapText="1"/>
    </xf>
    <xf numFmtId="168" fontId="43" fillId="0" borderId="37" xfId="0" applyNumberFormat="1" applyFont="1" applyBorder="1" applyAlignment="1">
      <alignment horizontal="right" wrapText="1"/>
    </xf>
    <xf numFmtId="168" fontId="43" fillId="41" borderId="37" xfId="0" applyNumberFormat="1" applyFont="1" applyFill="1" applyBorder="1" applyAlignment="1">
      <alignment horizontal="right" wrapText="1"/>
    </xf>
    <xf numFmtId="0" fontId="45" fillId="0" borderId="0" xfId="60"/>
    <xf numFmtId="0" fontId="46" fillId="0" borderId="0" xfId="60" applyFont="1" applyBorder="1" applyAlignment="1">
      <alignment horizontal="left"/>
    </xf>
    <xf numFmtId="0" fontId="47" fillId="42" borderId="37" xfId="60" applyFont="1" applyFill="1" applyBorder="1" applyAlignment="1">
      <alignment horizontal="center" wrapText="1"/>
    </xf>
    <xf numFmtId="0" fontId="47" fillId="42" borderId="37" xfId="60" applyFont="1" applyFill="1" applyBorder="1" applyAlignment="1">
      <alignment horizontal="right" wrapText="1"/>
    </xf>
    <xf numFmtId="0" fontId="48" fillId="0" borderId="37" xfId="60" applyNumberFormat="1" applyFont="1" applyBorder="1" applyAlignment="1">
      <alignment horizontal="left" wrapText="1"/>
    </xf>
    <xf numFmtId="168" fontId="48" fillId="0" borderId="37" xfId="60" applyNumberFormat="1" applyFont="1" applyBorder="1" applyAlignment="1">
      <alignment horizontal="right" wrapText="1"/>
    </xf>
    <xf numFmtId="0" fontId="48" fillId="0" borderId="37" xfId="60" applyNumberFormat="1" applyFont="1" applyBorder="1" applyAlignment="1">
      <alignment horizontal="right" wrapText="1"/>
    </xf>
    <xf numFmtId="0" fontId="48" fillId="41" borderId="37" xfId="60" applyNumberFormat="1" applyFont="1" applyFill="1" applyBorder="1" applyAlignment="1">
      <alignment horizontal="left" wrapText="1"/>
    </xf>
    <xf numFmtId="168" fontId="48" fillId="41" borderId="37" xfId="60" applyNumberFormat="1" applyFont="1" applyFill="1" applyBorder="1" applyAlignment="1">
      <alignment horizontal="right" wrapText="1"/>
    </xf>
    <xf numFmtId="0" fontId="48" fillId="41" borderId="37" xfId="60" applyNumberFormat="1" applyFont="1" applyFill="1" applyBorder="1" applyAlignment="1">
      <alignment horizontal="right" wrapText="1"/>
    </xf>
    <xf numFmtId="0" fontId="47" fillId="0" borderId="37" xfId="60" applyNumberFormat="1" applyFont="1" applyBorder="1" applyAlignment="1">
      <alignment horizontal="left" wrapText="1"/>
    </xf>
    <xf numFmtId="3" fontId="45" fillId="0" borderId="0" xfId="60" applyNumberFormat="1"/>
    <xf numFmtId="0" fontId="49" fillId="0" borderId="0" xfId="0" applyFont="1" applyFill="1" applyBorder="1" applyAlignment="1">
      <alignment vertical="center"/>
    </xf>
    <xf numFmtId="0" fontId="42" fillId="42" borderId="37" xfId="0" applyFont="1" applyFill="1" applyBorder="1" applyAlignment="1">
      <alignment horizontal="center" wrapText="1"/>
    </xf>
    <xf numFmtId="0" fontId="42" fillId="42" borderId="37" xfId="59" applyFont="1" applyFill="1" applyBorder="1" applyAlignment="1">
      <alignment wrapText="1"/>
    </xf>
    <xf numFmtId="0" fontId="42" fillId="42" borderId="37" xfId="59" applyFont="1" applyFill="1" applyBorder="1" applyAlignment="1">
      <alignment horizontal="center" wrapText="1"/>
    </xf>
    <xf numFmtId="0" fontId="44" fillId="0" borderId="38" xfId="59" applyFont="1" applyBorder="1" applyAlignment="1">
      <alignment horizontal="center"/>
    </xf>
    <xf numFmtId="0" fontId="40" fillId="0" borderId="38" xfId="59" applyBorder="1" applyAlignment="1">
      <alignment horizontal="center"/>
    </xf>
    <xf numFmtId="0" fontId="44" fillId="0" borderId="39" xfId="59" applyFont="1" applyBorder="1" applyAlignment="1">
      <alignment horizontal="center"/>
    </xf>
    <xf numFmtId="0" fontId="40" fillId="0" borderId="39" xfId="59" applyBorder="1" applyAlignment="1">
      <alignment horizontal="center"/>
    </xf>
    <xf numFmtId="0" fontId="30" fillId="35" borderId="17" xfId="0" applyFont="1" applyFill="1" applyBorder="1" applyAlignment="1">
      <alignment vertical="top" wrapText="1"/>
    </xf>
    <xf numFmtId="0" fontId="30" fillId="35" borderId="20" xfId="0" applyFont="1" applyFill="1" applyBorder="1" applyAlignment="1">
      <alignment vertical="top" wrapText="1"/>
    </xf>
    <xf numFmtId="0" fontId="30" fillId="35" borderId="21" xfId="0" applyFont="1" applyFill="1" applyBorder="1" applyAlignment="1">
      <alignment vertical="top" wrapText="1"/>
    </xf>
    <xf numFmtId="0" fontId="29" fillId="36" borderId="14" xfId="0" applyFont="1" applyFill="1" applyBorder="1" applyAlignment="1">
      <alignment horizontal="center"/>
    </xf>
    <xf numFmtId="0" fontId="29" fillId="36" borderId="16" xfId="0" applyFont="1" applyFill="1" applyBorder="1" applyAlignment="1">
      <alignment horizontal="center"/>
    </xf>
    <xf numFmtId="0" fontId="26" fillId="34" borderId="14" xfId="0" applyFont="1" applyFill="1" applyBorder="1" applyAlignment="1">
      <alignment horizontal="right" vertical="center" wrapText="1"/>
    </xf>
    <xf numFmtId="0" fontId="26" fillId="34" borderId="15" xfId="0" applyFont="1" applyFill="1" applyBorder="1" applyAlignment="1">
      <alignment horizontal="right" vertical="center" wrapText="1"/>
    </xf>
    <xf numFmtId="0" fontId="26" fillId="34" borderId="16" xfId="0" applyFont="1" applyFill="1" applyBorder="1" applyAlignment="1">
      <alignment horizontal="right" vertical="center" wrapText="1"/>
    </xf>
    <xf numFmtId="0" fontId="27" fillId="34" borderId="14" xfId="0" applyFont="1" applyFill="1" applyBorder="1" applyAlignment="1">
      <alignment horizontal="center" vertical="top" wrapText="1"/>
    </xf>
    <xf numFmtId="0" fontId="27" fillId="34" borderId="15" xfId="0" applyFont="1" applyFill="1" applyBorder="1" applyAlignment="1">
      <alignment horizontal="center" vertical="top" wrapText="1"/>
    </xf>
    <xf numFmtId="0" fontId="27" fillId="34" borderId="16" xfId="0" applyFont="1" applyFill="1" applyBorder="1" applyAlignment="1">
      <alignment horizontal="center" vertical="top" wrapText="1"/>
    </xf>
    <xf numFmtId="0" fontId="26" fillId="33" borderId="14" xfId="0" applyFont="1" applyFill="1" applyBorder="1" applyAlignment="1">
      <alignment horizontal="right" vertical="top" wrapText="1"/>
    </xf>
    <xf numFmtId="0" fontId="26" fillId="33" borderId="15" xfId="0" applyFont="1" applyFill="1" applyBorder="1" applyAlignment="1">
      <alignment horizontal="right" vertical="top" wrapText="1"/>
    </xf>
    <xf numFmtId="0" fontId="26" fillId="33" borderId="16" xfId="0" applyFont="1" applyFill="1" applyBorder="1" applyAlignment="1">
      <alignment horizontal="right" vertical="top" wrapText="1"/>
    </xf>
    <xf numFmtId="0" fontId="27" fillId="33" borderId="14" xfId="0" applyFont="1" applyFill="1" applyBorder="1" applyAlignment="1">
      <alignment vertical="top" wrapText="1"/>
    </xf>
    <xf numFmtId="0" fontId="27" fillId="33" borderId="15" xfId="0" applyFont="1" applyFill="1" applyBorder="1" applyAlignment="1">
      <alignment vertical="top" wrapText="1"/>
    </xf>
    <xf numFmtId="0" fontId="27" fillId="33" borderId="16" xfId="0" applyFont="1" applyFill="1" applyBorder="1" applyAlignment="1">
      <alignment vertical="top" wrapText="1"/>
    </xf>
    <xf numFmtId="0" fontId="27" fillId="33" borderId="14" xfId="0" applyFont="1" applyFill="1" applyBorder="1" applyAlignment="1">
      <alignment horizontal="left" vertical="top" wrapText="1"/>
    </xf>
    <xf numFmtId="0" fontId="27" fillId="33" borderId="15" xfId="0" applyFont="1" applyFill="1" applyBorder="1" applyAlignment="1">
      <alignment horizontal="left" vertical="top" wrapText="1"/>
    </xf>
    <xf numFmtId="0" fontId="27" fillId="33" borderId="16" xfId="0" applyFont="1" applyFill="1" applyBorder="1" applyAlignment="1">
      <alignment horizontal="left" vertical="top" wrapText="1"/>
    </xf>
    <xf numFmtId="0" fontId="33" fillId="34" borderId="14" xfId="0" applyFont="1" applyFill="1" applyBorder="1" applyAlignment="1">
      <alignment horizontal="center" vertical="top" wrapText="1"/>
    </xf>
    <xf numFmtId="0" fontId="33" fillId="34" borderId="16" xfId="0" applyFont="1" applyFill="1" applyBorder="1" applyAlignment="1">
      <alignment horizontal="center" vertical="top" wrapText="1"/>
    </xf>
    <xf numFmtId="0" fontId="33" fillId="34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18" fillId="39" borderId="0" xfId="0" applyFont="1" applyFill="1" applyAlignment="1">
      <alignment horizontal="center"/>
    </xf>
    <xf numFmtId="0" fontId="18" fillId="40" borderId="0" xfId="0" applyFont="1" applyFill="1" applyAlignment="1">
      <alignment horizontal="center"/>
    </xf>
    <xf numFmtId="0" fontId="18" fillId="41" borderId="0" xfId="0" applyFont="1" applyFill="1" applyAlignment="1">
      <alignment horizontal="center"/>
    </xf>
    <xf numFmtId="0" fontId="35" fillId="0" borderId="0" xfId="0" quotePrefix="1" applyFont="1" applyFill="1" applyBorder="1" applyAlignment="1">
      <alignment horizontal="left"/>
    </xf>
    <xf numFmtId="0" fontId="0" fillId="0" borderId="0" xfId="0" applyBorder="1" applyAlignment="1"/>
    <xf numFmtId="0" fontId="27" fillId="34" borderId="22" xfId="0" applyFont="1" applyFill="1" applyBorder="1" applyAlignment="1">
      <alignment horizontal="center" vertical="top" wrapText="1"/>
    </xf>
    <xf numFmtId="0" fontId="27" fillId="34" borderId="24" xfId="0" applyFont="1" applyFill="1" applyBorder="1" applyAlignment="1">
      <alignment horizontal="center" vertical="top" wrapText="1"/>
    </xf>
    <xf numFmtId="0" fontId="27" fillId="34" borderId="27" xfId="0" applyFont="1" applyFill="1" applyBorder="1" applyAlignment="1">
      <alignment horizontal="center" vertical="top" wrapText="1"/>
    </xf>
    <xf numFmtId="0" fontId="27" fillId="34" borderId="29" xfId="0" applyFont="1" applyFill="1" applyBorder="1" applyAlignment="1">
      <alignment horizontal="center" vertical="top" wrapText="1"/>
    </xf>
    <xf numFmtId="0" fontId="26" fillId="34" borderId="22" xfId="0" applyFont="1" applyFill="1" applyBorder="1" applyAlignment="1">
      <alignment horizontal="right" vertical="center" wrapText="1"/>
    </xf>
    <xf numFmtId="0" fontId="26" fillId="34" borderId="24" xfId="0" applyFont="1" applyFill="1" applyBorder="1" applyAlignment="1">
      <alignment horizontal="right" vertical="center" wrapText="1"/>
    </xf>
    <xf numFmtId="0" fontId="26" fillId="34" borderId="25" xfId="0" applyFont="1" applyFill="1" applyBorder="1" applyAlignment="1">
      <alignment horizontal="right" vertical="center" wrapText="1"/>
    </xf>
    <xf numFmtId="0" fontId="26" fillId="34" borderId="26" xfId="0" applyFont="1" applyFill="1" applyBorder="1" applyAlignment="1">
      <alignment horizontal="right" vertical="center" wrapText="1"/>
    </xf>
    <xf numFmtId="0" fontId="26" fillId="34" borderId="27" xfId="0" applyFont="1" applyFill="1" applyBorder="1" applyAlignment="1">
      <alignment horizontal="right" vertical="center" wrapText="1"/>
    </xf>
    <xf numFmtId="0" fontId="26" fillId="34" borderId="29" xfId="0" applyFont="1" applyFill="1" applyBorder="1" applyAlignment="1">
      <alignment horizontal="right" vertical="center" wrapText="1"/>
    </xf>
    <xf numFmtId="0" fontId="27" fillId="34" borderId="25" xfId="0" applyFont="1" applyFill="1" applyBorder="1" applyAlignment="1">
      <alignment horizontal="center" vertical="top" wrapText="1"/>
    </xf>
    <xf numFmtId="0" fontId="27" fillId="34" borderId="26" xfId="0" applyFont="1" applyFill="1" applyBorder="1" applyAlignment="1">
      <alignment horizontal="center" vertical="top" wrapText="1"/>
    </xf>
    <xf numFmtId="0" fontId="26" fillId="34" borderId="23" xfId="0" applyFont="1" applyFill="1" applyBorder="1" applyAlignment="1">
      <alignment horizontal="right" vertical="center" wrapText="1"/>
    </xf>
    <xf numFmtId="0" fontId="26" fillId="34" borderId="0" xfId="0" applyFont="1" applyFill="1" applyBorder="1" applyAlignment="1">
      <alignment horizontal="right" vertical="center" wrapText="1"/>
    </xf>
    <xf numFmtId="0" fontId="26" fillId="34" borderId="28" xfId="0" applyFont="1" applyFill="1" applyBorder="1" applyAlignment="1">
      <alignment horizontal="right" vertical="center" wrapText="1"/>
    </xf>
    <xf numFmtId="0" fontId="47" fillId="42" borderId="37" xfId="60" applyFont="1" applyFill="1" applyBorder="1" applyAlignment="1">
      <alignment wrapText="1"/>
    </xf>
    <xf numFmtId="0" fontId="47" fillId="42" borderId="37" xfId="60" applyFont="1" applyFill="1" applyBorder="1" applyAlignment="1">
      <alignment horizontal="center" wrapText="1"/>
    </xf>
    <xf numFmtId="0" fontId="50" fillId="0" borderId="0" xfId="0" applyFont="1" applyFill="1" applyBorder="1" applyAlignment="1">
      <alignment horizontal="left" vertical="center"/>
    </xf>
    <xf numFmtId="0" fontId="49" fillId="0" borderId="0" xfId="0" applyFont="1" applyFill="1" applyAlignment="1">
      <alignment vertical="center"/>
    </xf>
    <xf numFmtId="0" fontId="52" fillId="0" borderId="0" xfId="0" applyFont="1" applyFill="1" applyAlignment="1">
      <alignment vertical="center"/>
    </xf>
    <xf numFmtId="0" fontId="52" fillId="0" borderId="1" xfId="0" applyFont="1" applyFill="1" applyBorder="1" applyAlignment="1">
      <alignment vertical="center"/>
    </xf>
    <xf numFmtId="0" fontId="49" fillId="0" borderId="1" xfId="0" applyFont="1" applyFill="1" applyBorder="1" applyAlignment="1">
      <alignment vertical="center"/>
    </xf>
    <xf numFmtId="0" fontId="52" fillId="0" borderId="2" xfId="0" applyFont="1" applyFill="1" applyBorder="1" applyAlignment="1">
      <alignment horizontal="center" vertical="center" wrapText="1"/>
    </xf>
    <xf numFmtId="0" fontId="52" fillId="0" borderId="3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vertical="center"/>
    </xf>
    <xf numFmtId="0" fontId="52" fillId="0" borderId="1" xfId="0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/>
    </xf>
    <xf numFmtId="0" fontId="53" fillId="0" borderId="0" xfId="0" applyFont="1" applyFill="1" applyAlignment="1">
      <alignment horizontal="center" vertical="center"/>
    </xf>
    <xf numFmtId="4" fontId="21" fillId="0" borderId="0" xfId="0" applyNumberFormat="1" applyFont="1" applyFill="1" applyAlignment="1">
      <alignment vertical="center"/>
    </xf>
    <xf numFmtId="4" fontId="21" fillId="0" borderId="0" xfId="0" applyNumberFormat="1" applyFont="1" applyFill="1" applyAlignment="1">
      <alignment horizontal="right" vertical="center"/>
    </xf>
    <xf numFmtId="4" fontId="21" fillId="0" borderId="0" xfId="0" applyNumberFormat="1" applyFont="1" applyFill="1" applyBorder="1" applyAlignment="1">
      <alignment vertical="center"/>
    </xf>
    <xf numFmtId="4" fontId="54" fillId="0" borderId="0" xfId="0" applyNumberFormat="1" applyFont="1" applyFill="1" applyAlignment="1">
      <alignment vertical="center"/>
    </xf>
    <xf numFmtId="4" fontId="54" fillId="0" borderId="0" xfId="0" applyNumberFormat="1" applyFont="1" applyFill="1" applyBorder="1" applyAlignment="1">
      <alignment vertical="center"/>
    </xf>
    <xf numFmtId="0" fontId="52" fillId="0" borderId="1" xfId="0" applyFont="1" applyFill="1" applyBorder="1" applyAlignment="1">
      <alignment horizontal="left" vertical="center"/>
    </xf>
    <xf numFmtId="4" fontId="54" fillId="0" borderId="1" xfId="0" applyNumberFormat="1" applyFont="1" applyFill="1" applyBorder="1" applyAlignment="1">
      <alignment vertical="center"/>
    </xf>
    <xf numFmtId="0" fontId="55" fillId="0" borderId="0" xfId="0" applyFont="1" applyFill="1" applyAlignment="1">
      <alignment horizontal="right" vertical="center"/>
    </xf>
    <xf numFmtId="3" fontId="55" fillId="0" borderId="0" xfId="0" applyNumberFormat="1" applyFont="1" applyFill="1" applyAlignment="1">
      <alignment vertical="center"/>
    </xf>
    <xf numFmtId="165" fontId="55" fillId="0" borderId="0" xfId="0" applyNumberFormat="1" applyFont="1" applyFill="1" applyAlignment="1">
      <alignment vertical="center"/>
    </xf>
    <xf numFmtId="3" fontId="55" fillId="0" borderId="0" xfId="0" applyNumberFormat="1" applyFont="1" applyFill="1" applyBorder="1" applyAlignment="1">
      <alignment vertical="center"/>
    </xf>
    <xf numFmtId="164" fontId="49" fillId="0" borderId="0" xfId="0" applyNumberFormat="1" applyFont="1" applyFill="1" applyAlignment="1">
      <alignment vertical="center"/>
    </xf>
    <xf numFmtId="4" fontId="21" fillId="0" borderId="1" xfId="0" applyNumberFormat="1" applyFont="1" applyFill="1" applyBorder="1" applyAlignment="1">
      <alignment vertical="center"/>
    </xf>
    <xf numFmtId="0" fontId="56" fillId="0" borderId="0" xfId="0" applyFont="1" applyFill="1" applyAlignment="1">
      <alignment vertical="center"/>
    </xf>
    <xf numFmtId="3" fontId="49" fillId="0" borderId="0" xfId="0" applyNumberFormat="1" applyFont="1" applyFill="1" applyAlignment="1">
      <alignment vertical="center"/>
    </xf>
    <xf numFmtId="0" fontId="57" fillId="0" borderId="0" xfId="0" applyFont="1" applyFill="1" applyAlignment="1">
      <alignment vertical="center"/>
    </xf>
    <xf numFmtId="4" fontId="49" fillId="0" borderId="0" xfId="0" applyNumberFormat="1" applyFont="1" applyFill="1" applyAlignment="1">
      <alignment vertical="center"/>
    </xf>
    <xf numFmtId="0" fontId="57" fillId="0" borderId="0" xfId="0" applyFont="1" applyFill="1" applyBorder="1" applyAlignment="1">
      <alignment vertical="center"/>
    </xf>
    <xf numFmtId="0" fontId="58" fillId="0" borderId="0" xfId="0" applyFont="1" applyFill="1" applyBorder="1" applyAlignment="1">
      <alignment vertical="center"/>
    </xf>
    <xf numFmtId="0" fontId="59" fillId="41" borderId="37" xfId="59" applyNumberFormat="1" applyFont="1" applyFill="1" applyBorder="1" applyAlignment="1">
      <alignment horizontal="left" wrapText="1"/>
    </xf>
    <xf numFmtId="168" fontId="59" fillId="41" borderId="37" xfId="59" applyNumberFormat="1" applyFont="1" applyFill="1" applyBorder="1" applyAlignment="1">
      <alignment horizontal="right" wrapText="1"/>
    </xf>
    <xf numFmtId="0" fontId="59" fillId="41" borderId="37" xfId="59" applyNumberFormat="1" applyFont="1" applyFill="1" applyBorder="1" applyAlignment="1">
      <alignment horizontal="right" wrapText="1"/>
    </xf>
    <xf numFmtId="0" fontId="49" fillId="41" borderId="0" xfId="0" applyFont="1" applyFill="1" applyAlignment="1">
      <alignment vertical="center"/>
    </xf>
    <xf numFmtId="0" fontId="60" fillId="42" borderId="37" xfId="0" applyFont="1" applyFill="1" applyBorder="1" applyAlignment="1">
      <alignment wrapText="1"/>
    </xf>
    <xf numFmtId="0" fontId="60" fillId="42" borderId="37" xfId="0" applyFont="1" applyFill="1" applyBorder="1" applyAlignment="1">
      <alignment horizontal="center" wrapText="1"/>
    </xf>
    <xf numFmtId="0" fontId="60" fillId="42" borderId="37" xfId="0" applyFont="1" applyFill="1" applyBorder="1" applyAlignment="1">
      <alignment horizontal="center" wrapText="1"/>
    </xf>
    <xf numFmtId="0" fontId="59" fillId="0" borderId="37" xfId="0" applyNumberFormat="1" applyFont="1" applyBorder="1" applyAlignment="1">
      <alignment horizontal="left" wrapText="1"/>
    </xf>
    <xf numFmtId="168" fontId="59" fillId="0" borderId="37" xfId="0" applyNumberFormat="1" applyFont="1" applyBorder="1" applyAlignment="1">
      <alignment horizontal="right" wrapText="1"/>
    </xf>
    <xf numFmtId="0" fontId="59" fillId="0" borderId="37" xfId="0" applyNumberFormat="1" applyFont="1" applyBorder="1" applyAlignment="1">
      <alignment horizontal="right" wrapText="1"/>
    </xf>
    <xf numFmtId="0" fontId="2" fillId="0" borderId="0" xfId="0" applyFont="1"/>
    <xf numFmtId="0" fontId="61" fillId="0" borderId="39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168" fontId="49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52" fillId="0" borderId="0" xfId="0" applyFont="1" applyFill="1" applyBorder="1" applyAlignment="1">
      <alignment horizontal="left" vertical="center"/>
    </xf>
    <xf numFmtId="0" fontId="62" fillId="0" borderId="1" xfId="0" applyFont="1" applyFill="1" applyBorder="1" applyAlignment="1">
      <alignment horizontal="left" vertical="center"/>
    </xf>
    <xf numFmtId="0" fontId="63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2" fillId="0" borderId="2" xfId="0" applyFont="1" applyFill="1" applyBorder="1" applyAlignment="1">
      <alignment horizontal="left" vertical="center" wrapText="1"/>
    </xf>
    <xf numFmtId="0" fontId="52" fillId="0" borderId="0" xfId="0" applyFont="1" applyFill="1" applyBorder="1" applyAlignment="1">
      <alignment horizontal="centerContinuous" vertical="center"/>
    </xf>
    <xf numFmtId="0" fontId="52" fillId="0" borderId="1" xfId="0" applyFont="1" applyFill="1" applyBorder="1" applyAlignment="1">
      <alignment horizontal="centerContinuous" vertical="center"/>
    </xf>
    <xf numFmtId="0" fontId="52" fillId="0" borderId="0" xfId="0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horizontal="left" vertical="center" wrapText="1"/>
    </xf>
    <xf numFmtId="0" fontId="63" fillId="0" borderId="0" xfId="0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right" vertical="center"/>
    </xf>
    <xf numFmtId="0" fontId="53" fillId="0" borderId="0" xfId="0" applyFont="1" applyFill="1" applyBorder="1" applyAlignment="1">
      <alignment horizontal="center" vertical="center"/>
    </xf>
    <xf numFmtId="0" fontId="64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" fontId="52" fillId="0" borderId="0" xfId="0" applyNumberFormat="1" applyFont="1" applyFill="1" applyBorder="1" applyAlignment="1">
      <alignment vertical="center"/>
    </xf>
    <xf numFmtId="0" fontId="49" fillId="0" borderId="30" xfId="0" applyFont="1" applyFill="1" applyBorder="1" applyAlignment="1">
      <alignment vertical="center"/>
    </xf>
    <xf numFmtId="0" fontId="49" fillId="0" borderId="33" xfId="0" applyFont="1" applyFill="1" applyBorder="1" applyAlignment="1">
      <alignment vertical="center"/>
    </xf>
    <xf numFmtId="4" fontId="49" fillId="0" borderId="0" xfId="0" applyNumberFormat="1" applyFont="1" applyFill="1" applyBorder="1" applyAlignment="1">
      <alignment vertical="center"/>
    </xf>
    <xf numFmtId="0" fontId="52" fillId="0" borderId="2" xfId="0" applyFont="1" applyFill="1" applyBorder="1" applyAlignment="1">
      <alignment horizontal="left" vertical="center"/>
    </xf>
    <xf numFmtId="0" fontId="52" fillId="0" borderId="2" xfId="0" applyFont="1" applyFill="1" applyBorder="1" applyAlignment="1">
      <alignment horizontal="center" vertical="center"/>
    </xf>
    <xf numFmtId="0" fontId="52" fillId="0" borderId="34" xfId="0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vertical="center"/>
    </xf>
    <xf numFmtId="0" fontId="52" fillId="0" borderId="31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left" vertical="center"/>
    </xf>
    <xf numFmtId="0" fontId="49" fillId="0" borderId="0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0" fontId="49" fillId="0" borderId="33" xfId="0" applyFont="1" applyFill="1" applyBorder="1" applyAlignment="1">
      <alignment horizontal="center" vertical="center"/>
    </xf>
    <xf numFmtId="0" fontId="49" fillId="0" borderId="30" xfId="0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horizontal="left" vertical="center"/>
    </xf>
    <xf numFmtId="4" fontId="49" fillId="0" borderId="3" xfId="0" applyNumberFormat="1" applyFont="1" applyFill="1" applyBorder="1" applyAlignment="1">
      <alignment horizontal="center" vertical="center"/>
    </xf>
    <xf numFmtId="4" fontId="49" fillId="0" borderId="35" xfId="0" applyNumberFormat="1" applyFont="1" applyFill="1" applyBorder="1" applyAlignment="1">
      <alignment horizontal="center" vertical="center"/>
    </xf>
    <xf numFmtId="0" fontId="49" fillId="0" borderId="3" xfId="0" applyFont="1" applyFill="1" applyBorder="1" applyAlignment="1">
      <alignment vertical="center"/>
    </xf>
    <xf numFmtId="0" fontId="49" fillId="0" borderId="32" xfId="0" applyFont="1" applyFill="1" applyBorder="1" applyAlignment="1">
      <alignment horizontal="center" vertical="center"/>
    </xf>
    <xf numFmtId="0" fontId="49" fillId="0" borderId="3" xfId="0" applyFont="1" applyFill="1" applyBorder="1" applyAlignment="1">
      <alignment horizontal="center" vertical="center"/>
    </xf>
    <xf numFmtId="0" fontId="49" fillId="0" borderId="35" xfId="0" applyFont="1" applyFill="1" applyBorder="1" applyAlignment="1">
      <alignment horizontal="center" vertical="center"/>
    </xf>
    <xf numFmtId="4" fontId="49" fillId="0" borderId="33" xfId="0" applyNumberFormat="1" applyFont="1" applyFill="1" applyBorder="1" applyAlignment="1">
      <alignment vertical="center"/>
    </xf>
    <xf numFmtId="3" fontId="57" fillId="0" borderId="0" xfId="0" applyNumberFormat="1" applyFont="1" applyFill="1" applyBorder="1" applyAlignment="1">
      <alignment vertical="center" wrapText="1"/>
    </xf>
    <xf numFmtId="3" fontId="57" fillId="0" borderId="0" xfId="0" applyNumberFormat="1" applyFont="1" applyFill="1" applyBorder="1" applyAlignment="1">
      <alignment horizontal="right" vertical="center"/>
    </xf>
    <xf numFmtId="4" fontId="57" fillId="0" borderId="0" xfId="0" applyNumberFormat="1" applyFont="1" applyFill="1" applyBorder="1" applyAlignment="1">
      <alignment vertical="center" wrapText="1"/>
    </xf>
    <xf numFmtId="4" fontId="57" fillId="0" borderId="33" xfId="0" applyNumberFormat="1" applyFont="1" applyFill="1" applyBorder="1" applyAlignment="1">
      <alignment vertical="center" wrapText="1"/>
    </xf>
    <xf numFmtId="3" fontId="57" fillId="0" borderId="0" xfId="0" applyNumberFormat="1" applyFont="1" applyFill="1" applyBorder="1" applyAlignment="1">
      <alignment horizontal="right" vertical="center" wrapText="1"/>
    </xf>
    <xf numFmtId="3" fontId="57" fillId="0" borderId="30" xfId="0" applyNumberFormat="1" applyFont="1" applyFill="1" applyBorder="1" applyAlignment="1">
      <alignment horizontal="right" vertical="center"/>
    </xf>
    <xf numFmtId="4" fontId="57" fillId="0" borderId="0" xfId="0" applyNumberFormat="1" applyFont="1" applyFill="1" applyBorder="1" applyAlignment="1">
      <alignment horizontal="right" vertical="center" wrapText="1"/>
    </xf>
    <xf numFmtId="4" fontId="57" fillId="0" borderId="33" xfId="0" applyNumberFormat="1" applyFont="1" applyFill="1" applyBorder="1" applyAlignment="1">
      <alignment horizontal="right" vertical="center" wrapText="1"/>
    </xf>
    <xf numFmtId="0" fontId="57" fillId="0" borderId="0" xfId="0" applyFont="1" applyFill="1" applyBorder="1" applyAlignment="1">
      <alignment vertical="center" wrapText="1"/>
    </xf>
    <xf numFmtId="3" fontId="65" fillId="0" borderId="3" xfId="0" applyNumberFormat="1" applyFont="1" applyFill="1" applyBorder="1" applyAlignment="1">
      <alignment vertical="center"/>
    </xf>
    <xf numFmtId="4" fontId="65" fillId="0" borderId="3" xfId="0" applyNumberFormat="1" applyFont="1" applyFill="1" applyBorder="1" applyAlignment="1">
      <alignment vertical="center"/>
    </xf>
    <xf numFmtId="4" fontId="65" fillId="0" borderId="35" xfId="0" applyNumberFormat="1" applyFont="1" applyFill="1" applyBorder="1" applyAlignment="1">
      <alignment vertical="center"/>
    </xf>
    <xf numFmtId="3" fontId="65" fillId="0" borderId="3" xfId="0" applyNumberFormat="1" applyFont="1" applyFill="1" applyBorder="1" applyAlignment="1">
      <alignment horizontal="right" vertical="center"/>
    </xf>
    <xf numFmtId="3" fontId="65" fillId="0" borderId="32" xfId="0" applyNumberFormat="1" applyFont="1" applyFill="1" applyBorder="1" applyAlignment="1">
      <alignment vertical="center"/>
    </xf>
    <xf numFmtId="4" fontId="65" fillId="0" borderId="3" xfId="0" applyNumberFormat="1" applyFont="1" applyFill="1" applyBorder="1" applyAlignment="1">
      <alignment horizontal="right" vertical="center"/>
    </xf>
    <xf numFmtId="4" fontId="65" fillId="0" borderId="35" xfId="0" applyNumberFormat="1" applyFont="1" applyFill="1" applyBorder="1" applyAlignment="1">
      <alignment horizontal="right" vertical="center"/>
    </xf>
    <xf numFmtId="0" fontId="56" fillId="0" borderId="0" xfId="0" applyFont="1" applyFill="1" applyBorder="1" applyAlignment="1">
      <alignment vertical="center"/>
    </xf>
    <xf numFmtId="3" fontId="49" fillId="0" borderId="0" xfId="0" applyNumberFormat="1" applyFont="1" applyFill="1" applyBorder="1" applyAlignment="1">
      <alignment vertical="center"/>
    </xf>
    <xf numFmtId="168" fontId="49" fillId="0" borderId="0" xfId="0" applyNumberFormat="1" applyFont="1" applyFill="1" applyBorder="1" applyAlignment="1">
      <alignment vertical="center"/>
    </xf>
    <xf numFmtId="0" fontId="66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vertical="center"/>
    </xf>
    <xf numFmtId="0" fontId="62" fillId="0" borderId="0" xfId="0" applyFont="1" applyFill="1" applyBorder="1" applyAlignment="1">
      <alignment vertical="center"/>
    </xf>
    <xf numFmtId="0" fontId="52" fillId="0" borderId="2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left" vertical="center" wrapText="1"/>
    </xf>
    <xf numFmtId="0" fontId="55" fillId="0" borderId="2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 vertical="center"/>
    </xf>
    <xf numFmtId="0" fontId="57" fillId="0" borderId="2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 wrapText="1"/>
    </xf>
    <xf numFmtId="3" fontId="21" fillId="0" borderId="0" xfId="0" applyNumberFormat="1" applyFont="1" applyFill="1" applyBorder="1" applyAlignment="1">
      <alignment horizontal="right" vertical="center"/>
    </xf>
    <xf numFmtId="166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 applyProtection="1">
      <alignment vertical="center"/>
      <protection locked="0"/>
    </xf>
    <xf numFmtId="3" fontId="21" fillId="0" borderId="0" xfId="0" applyNumberFormat="1" applyFont="1" applyFill="1" applyBorder="1" applyAlignment="1">
      <alignment vertical="center"/>
    </xf>
    <xf numFmtId="43" fontId="21" fillId="0" borderId="0" xfId="0" applyNumberFormat="1" applyFont="1" applyFill="1" applyBorder="1" applyAlignment="1">
      <alignment vertical="center"/>
    </xf>
    <xf numFmtId="3" fontId="64" fillId="0" borderId="0" xfId="0" applyNumberFormat="1" applyFont="1" applyFill="1" applyBorder="1" applyAlignment="1">
      <alignment vertical="center"/>
    </xf>
    <xf numFmtId="0" fontId="69" fillId="0" borderId="0" xfId="0" applyFont="1" applyFill="1" applyBorder="1" applyAlignment="1">
      <alignment vertical="center"/>
    </xf>
    <xf numFmtId="0" fontId="24" fillId="0" borderId="19" xfId="0" applyNumberFormat="1" applyFont="1" applyFill="1" applyBorder="1" applyAlignment="1">
      <alignment horizontal="right"/>
    </xf>
    <xf numFmtId="3" fontId="22" fillId="0" borderId="0" xfId="0" applyNumberFormat="1" applyFont="1" applyFill="1" applyBorder="1" applyAlignment="1">
      <alignment horizontal="right" vertical="center"/>
    </xf>
    <xf numFmtId="166" fontId="22" fillId="0" borderId="0" xfId="0" applyNumberFormat="1" applyFont="1" applyFill="1" applyBorder="1" applyAlignment="1">
      <alignment vertical="center"/>
    </xf>
    <xf numFmtId="3" fontId="22" fillId="0" borderId="0" xfId="0" applyNumberFormat="1" applyFont="1" applyFill="1" applyBorder="1" applyAlignment="1" applyProtection="1">
      <alignment vertical="center"/>
      <protection locked="0"/>
    </xf>
    <xf numFmtId="3" fontId="22" fillId="0" borderId="0" xfId="0" applyNumberFormat="1" applyFont="1" applyFill="1" applyBorder="1" applyAlignment="1">
      <alignment vertical="center"/>
    </xf>
    <xf numFmtId="43" fontId="22" fillId="0" borderId="0" xfId="0" applyNumberFormat="1" applyFont="1" applyFill="1" applyBorder="1" applyAlignment="1">
      <alignment vertical="center"/>
    </xf>
    <xf numFmtId="0" fontId="70" fillId="0" borderId="0" xfId="0" applyFont="1" applyFill="1" applyBorder="1" applyAlignment="1">
      <alignment vertical="center"/>
    </xf>
    <xf numFmtId="0" fontId="54" fillId="0" borderId="3" xfId="0" applyFont="1" applyFill="1" applyBorder="1" applyAlignment="1">
      <alignment horizontal="left" vertical="center"/>
    </xf>
    <xf numFmtId="3" fontId="54" fillId="0" borderId="3" xfId="0" applyNumberFormat="1" applyFont="1" applyFill="1" applyBorder="1" applyAlignment="1">
      <alignment vertical="center"/>
    </xf>
    <xf numFmtId="3" fontId="54" fillId="0" borderId="0" xfId="0" applyNumberFormat="1" applyFont="1" applyFill="1" applyBorder="1" applyAlignment="1">
      <alignment vertical="center"/>
    </xf>
    <xf numFmtId="43" fontId="54" fillId="0" borderId="3" xfId="0" applyNumberFormat="1" applyFont="1" applyFill="1" applyBorder="1" applyAlignment="1">
      <alignment vertical="center"/>
    </xf>
    <xf numFmtId="0" fontId="54" fillId="0" borderId="0" xfId="0" applyFont="1" applyFill="1" applyBorder="1" applyAlignment="1">
      <alignment vertical="center"/>
    </xf>
    <xf numFmtId="0" fontId="54" fillId="0" borderId="0" xfId="0" applyFont="1" applyFill="1" applyBorder="1" applyAlignment="1">
      <alignment horizontal="left" vertical="center"/>
    </xf>
    <xf numFmtId="43" fontId="71" fillId="0" borderId="0" xfId="0" applyNumberFormat="1" applyFont="1" applyFill="1" applyBorder="1" applyAlignment="1">
      <alignment vertical="center"/>
    </xf>
    <xf numFmtId="3" fontId="52" fillId="0" borderId="0" xfId="0" applyNumberFormat="1" applyFont="1" applyFill="1" applyBorder="1" applyAlignment="1">
      <alignment vertical="center"/>
    </xf>
    <xf numFmtId="168" fontId="59" fillId="0" borderId="0" xfId="0" applyNumberFormat="1" applyFont="1" applyFill="1" applyBorder="1" applyAlignment="1">
      <alignment horizontal="right" wrapText="1"/>
    </xf>
    <xf numFmtId="43" fontId="49" fillId="0" borderId="0" xfId="0" applyNumberFormat="1" applyFont="1" applyFill="1" applyBorder="1" applyAlignment="1">
      <alignment vertical="center"/>
    </xf>
    <xf numFmtId="0" fontId="59" fillId="0" borderId="0" xfId="0" applyNumberFormat="1" applyFont="1" applyBorder="1" applyAlignment="1">
      <alignment horizontal="left" wrapText="1"/>
    </xf>
    <xf numFmtId="168" fontId="59" fillId="43" borderId="0" xfId="0" applyNumberFormat="1" applyFont="1" applyFill="1" applyBorder="1" applyAlignment="1">
      <alignment horizontal="right" wrapText="1"/>
    </xf>
    <xf numFmtId="168" fontId="59" fillId="0" borderId="0" xfId="0" applyNumberFormat="1" applyFont="1" applyBorder="1" applyAlignment="1">
      <alignment horizontal="right" wrapText="1"/>
    </xf>
    <xf numFmtId="3" fontId="21" fillId="41" borderId="0" xfId="0" applyNumberFormat="1" applyFont="1" applyFill="1" applyBorder="1" applyAlignment="1">
      <alignment horizontal="right" vertical="center"/>
    </xf>
    <xf numFmtId="3" fontId="49" fillId="41" borderId="0" xfId="0" applyNumberFormat="1" applyFont="1" applyFill="1" applyBorder="1" applyAlignment="1">
      <alignment vertical="center"/>
    </xf>
    <xf numFmtId="0" fontId="66" fillId="0" borderId="0" xfId="0" applyFont="1" applyFill="1" applyAlignment="1">
      <alignment vertical="center"/>
    </xf>
    <xf numFmtId="0" fontId="50" fillId="0" borderId="0" xfId="0" applyFont="1" applyFill="1" applyAlignment="1">
      <alignment vertical="center"/>
    </xf>
    <xf numFmtId="0" fontId="62" fillId="0" borderId="1" xfId="0" applyFont="1" applyFill="1" applyBorder="1" applyAlignment="1">
      <alignment vertical="center"/>
    </xf>
    <xf numFmtId="0" fontId="50" fillId="0" borderId="1" xfId="0" applyFont="1" applyFill="1" applyBorder="1" applyAlignment="1">
      <alignment vertical="center"/>
    </xf>
    <xf numFmtId="0" fontId="66" fillId="0" borderId="1" xfId="0" applyFont="1" applyFill="1" applyBorder="1" applyAlignment="1">
      <alignment vertical="center"/>
    </xf>
    <xf numFmtId="0" fontId="52" fillId="0" borderId="3" xfId="0" applyFont="1" applyFill="1" applyBorder="1" applyAlignment="1">
      <alignment horizontal="center" vertical="center"/>
    </xf>
    <xf numFmtId="0" fontId="52" fillId="0" borderId="0" xfId="0" applyFont="1" applyFill="1" applyAlignment="1">
      <alignment horizontal="center" vertical="center"/>
    </xf>
    <xf numFmtId="0" fontId="55" fillId="0" borderId="0" xfId="0" applyFont="1" applyFill="1" applyAlignment="1">
      <alignment horizontal="center" vertical="center"/>
    </xf>
    <xf numFmtId="0" fontId="52" fillId="0" borderId="0" xfId="0" applyFont="1" applyFill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43" fontId="21" fillId="0" borderId="0" xfId="0" applyNumberFormat="1" applyFont="1" applyFill="1" applyBorder="1" applyAlignment="1">
      <alignment horizontal="right" vertical="center"/>
    </xf>
    <xf numFmtId="43" fontId="21" fillId="0" borderId="0" xfId="0" applyNumberFormat="1" applyFont="1" applyFill="1" applyAlignment="1">
      <alignment vertical="center"/>
    </xf>
    <xf numFmtId="0" fontId="22" fillId="0" borderId="0" xfId="0" applyFont="1" applyFill="1" applyAlignment="1">
      <alignment vertical="center"/>
    </xf>
    <xf numFmtId="43" fontId="22" fillId="0" borderId="0" xfId="0" applyNumberFormat="1" applyFont="1" applyFill="1" applyAlignment="1">
      <alignment vertical="center"/>
    </xf>
    <xf numFmtId="0" fontId="58" fillId="0" borderId="0" xfId="0" applyFont="1" applyFill="1" applyAlignment="1">
      <alignment vertical="center"/>
    </xf>
    <xf numFmtId="0" fontId="21" fillId="0" borderId="1" xfId="0" applyFont="1" applyFill="1" applyBorder="1" applyAlignment="1">
      <alignment vertical="center"/>
    </xf>
    <xf numFmtId="43" fontId="21" fillId="0" borderId="1" xfId="0" applyNumberFormat="1" applyFont="1" applyFill="1" applyBorder="1" applyAlignment="1">
      <alignment horizontal="right" vertical="center"/>
    </xf>
    <xf numFmtId="43" fontId="21" fillId="0" borderId="1" xfId="0" applyNumberFormat="1" applyFont="1" applyFill="1" applyBorder="1" applyAlignment="1">
      <alignment vertical="center"/>
    </xf>
    <xf numFmtId="0" fontId="57" fillId="0" borderId="1" xfId="0" applyFont="1" applyFill="1" applyBorder="1" applyAlignment="1">
      <alignment vertical="center"/>
    </xf>
    <xf numFmtId="43" fontId="21" fillId="0" borderId="3" xfId="0" applyNumberFormat="1" applyFont="1" applyFill="1" applyBorder="1" applyAlignment="1">
      <alignment horizontal="right" vertical="center"/>
    </xf>
    <xf numFmtId="43" fontId="21" fillId="0" borderId="3" xfId="0" applyNumberFormat="1" applyFont="1" applyFill="1" applyBorder="1" applyAlignment="1">
      <alignment vertical="center"/>
    </xf>
    <xf numFmtId="0" fontId="65" fillId="0" borderId="0" xfId="0" applyFont="1" applyFill="1" applyAlignment="1">
      <alignment vertical="center"/>
    </xf>
    <xf numFmtId="0" fontId="54" fillId="0" borderId="1" xfId="0" applyFont="1" applyFill="1" applyBorder="1" applyAlignment="1">
      <alignment horizontal="left" vertical="center"/>
    </xf>
    <xf numFmtId="43" fontId="54" fillId="0" borderId="1" xfId="0" applyNumberFormat="1" applyFont="1" applyFill="1" applyBorder="1" applyAlignment="1">
      <alignment vertical="center"/>
    </xf>
    <xf numFmtId="0" fontId="65" fillId="0" borderId="1" xfId="0" applyFont="1" applyFill="1" applyBorder="1" applyAlignment="1">
      <alignment vertical="center"/>
    </xf>
    <xf numFmtId="3" fontId="57" fillId="0" borderId="0" xfId="0" applyNumberFormat="1" applyFont="1" applyFill="1" applyAlignment="1">
      <alignment vertical="center"/>
    </xf>
    <xf numFmtId="43" fontId="65" fillId="0" borderId="0" xfId="0" applyNumberFormat="1" applyFont="1" applyFill="1" applyAlignment="1">
      <alignment vertical="center"/>
    </xf>
    <xf numFmtId="0" fontId="52" fillId="0" borderId="2" xfId="0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horizontal="right"/>
    </xf>
    <xf numFmtId="2" fontId="21" fillId="0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left" vertical="center"/>
    </xf>
    <xf numFmtId="0" fontId="72" fillId="0" borderId="0" xfId="0" applyFont="1" applyFill="1" applyBorder="1" applyAlignment="1">
      <alignment vertical="center"/>
    </xf>
    <xf numFmtId="3" fontId="57" fillId="0" borderId="0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0" fontId="54" fillId="0" borderId="3" xfId="0" applyFont="1" applyFill="1" applyBorder="1" applyAlignment="1">
      <alignment vertical="center"/>
    </xf>
    <xf numFmtId="3" fontId="54" fillId="0" borderId="3" xfId="0" applyNumberFormat="1" applyFont="1" applyFill="1" applyBorder="1" applyAlignment="1">
      <alignment horizontal="right"/>
    </xf>
    <xf numFmtId="4" fontId="54" fillId="0" borderId="3" xfId="0" applyNumberFormat="1" applyFont="1" applyFill="1" applyBorder="1" applyAlignment="1">
      <alignment vertical="center"/>
    </xf>
    <xf numFmtId="165" fontId="54" fillId="0" borderId="3" xfId="0" applyNumberFormat="1" applyFont="1" applyFill="1" applyBorder="1" applyAlignment="1">
      <alignment vertical="center"/>
    </xf>
    <xf numFmtId="4" fontId="21" fillId="0" borderId="3" xfId="0" applyNumberFormat="1" applyFont="1" applyFill="1" applyBorder="1" applyAlignment="1">
      <alignment vertical="center"/>
    </xf>
  </cellXfs>
  <cellStyles count="61">
    <cellStyle name="20% - Colore 1" xfId="1" builtinId="30" customBuiltin="1"/>
    <cellStyle name="20% - Colore 1 2" xfId="46" xr:uid="{00000000-0005-0000-0000-000001000000}"/>
    <cellStyle name="20% - Colore 2" xfId="2" builtinId="34" customBuiltin="1"/>
    <cellStyle name="20% - Colore 2 2" xfId="48" xr:uid="{00000000-0005-0000-0000-000003000000}"/>
    <cellStyle name="20% - Colore 3" xfId="3" builtinId="38" customBuiltin="1"/>
    <cellStyle name="20% - Colore 3 2" xfId="50" xr:uid="{00000000-0005-0000-0000-000005000000}"/>
    <cellStyle name="20% - Colore 4" xfId="4" builtinId="42" customBuiltin="1"/>
    <cellStyle name="20% - Colore 4 2" xfId="52" xr:uid="{00000000-0005-0000-0000-000007000000}"/>
    <cellStyle name="20% - Colore 5" xfId="5" builtinId="46" customBuiltin="1"/>
    <cellStyle name="20% - Colore 5 2" xfId="54" xr:uid="{00000000-0005-0000-0000-000009000000}"/>
    <cellStyle name="20% - Colore 6" xfId="6" builtinId="50" customBuiltin="1"/>
    <cellStyle name="20% - Colore 6 2" xfId="56" xr:uid="{00000000-0005-0000-0000-00000B000000}"/>
    <cellStyle name="40% - Colore 1" xfId="7" builtinId="31" customBuiltin="1"/>
    <cellStyle name="40% - Colore 1 2" xfId="47" xr:uid="{00000000-0005-0000-0000-00000D000000}"/>
    <cellStyle name="40% - Colore 2" xfId="8" builtinId="35" customBuiltin="1"/>
    <cellStyle name="40% - Colore 2 2" xfId="49" xr:uid="{00000000-0005-0000-0000-00000F000000}"/>
    <cellStyle name="40% - Colore 3" xfId="9" builtinId="39" customBuiltin="1"/>
    <cellStyle name="40% - Colore 3 2" xfId="51" xr:uid="{00000000-0005-0000-0000-000011000000}"/>
    <cellStyle name="40% - Colore 4" xfId="10" builtinId="43" customBuiltin="1"/>
    <cellStyle name="40% - Colore 4 2" xfId="53" xr:uid="{00000000-0005-0000-0000-000013000000}"/>
    <cellStyle name="40% - Colore 5" xfId="11" builtinId="47" customBuiltin="1"/>
    <cellStyle name="40% - Colore 5 2" xfId="55" xr:uid="{00000000-0005-0000-0000-000015000000}"/>
    <cellStyle name="40% - Colore 6" xfId="12" builtinId="51" customBuiltin="1"/>
    <cellStyle name="40% - Colore 6 2" xfId="57" xr:uid="{00000000-0005-0000-0000-000017000000}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43" builtinId="3"/>
    <cellStyle name="Neutrale" xfId="29" builtinId="28" customBuiltin="1"/>
    <cellStyle name="Normale" xfId="0" builtinId="0" customBuiltin="1"/>
    <cellStyle name="Normale 2" xfId="30" xr:uid="{00000000-0005-0000-0000-00002B000000}"/>
    <cellStyle name="Normale 3" xfId="44" xr:uid="{00000000-0005-0000-0000-00002C000000}"/>
    <cellStyle name="Normale 4" xfId="59" xr:uid="{00000000-0005-0000-0000-00002D000000}"/>
    <cellStyle name="Normale 5" xfId="60" xr:uid="{00000000-0005-0000-0000-00002E000000}"/>
    <cellStyle name="Nota 2" xfId="31" xr:uid="{00000000-0005-0000-0000-00002F000000}"/>
    <cellStyle name="Nota 3" xfId="45" xr:uid="{00000000-0005-0000-0000-000030000000}"/>
    <cellStyle name="Output" xfId="32" builtinId="21" customBuiltin="1"/>
    <cellStyle name="Percentuale" xfId="58" builtinId="5"/>
    <cellStyle name="Testo avviso" xfId="33" builtinId="11" customBuiltin="1"/>
    <cellStyle name="Testo descrittivo" xfId="34" builtinId="53" customBuiltin="1"/>
    <cellStyle name="Titolo" xfId="35" builtinId="15" customBuiltin="1"/>
    <cellStyle name="Titolo 1" xfId="36" builtinId="16" customBuiltin="1"/>
    <cellStyle name="Titolo 2" xfId="37" builtinId="17" customBuiltin="1"/>
    <cellStyle name="Titolo 3" xfId="38" builtinId="18" customBuiltin="1"/>
    <cellStyle name="Titolo 4" xfId="39" builtinId="19" customBuiltin="1"/>
    <cellStyle name="Totale" xfId="40" builtinId="25" customBuiltin="1"/>
    <cellStyle name="Valore non valido" xfId="41" builtinId="27" customBuiltin="1"/>
    <cellStyle name="Valore valido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http://dativ7a.istat.it/" TargetMode="External"/><Relationship Id="rId2" Type="http://schemas.openxmlformats.org/officeDocument/2006/relationships/hyperlink" Target="http://dati.istat.it/OECDStat_Metadata/ShowMetadata.ashx?Dataset=DCSC_TRAMERCIS1&amp;ShowOnWeb=true&amp;Lang=it" TargetMode="External"/><Relationship Id="rId1" Type="http://schemas.openxmlformats.org/officeDocument/2006/relationships/hyperlink" Target="http://dati5.istat.it/OECDStat_Metadata/ShowMetadata.ashx?Dataset=DCSC_TRAMERCIS1&amp;ShowOnWeb=true&amp;Lang=fr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dativ7a.istat.it/index.aspx?DatasetCode=DCSC_TRAMERCIS1" TargetMode="External"/><Relationship Id="rId1" Type="http://schemas.openxmlformats.org/officeDocument/2006/relationships/hyperlink" Target="http://dati5.istat.it/OECDStat_Metadata/ShowMetadata.ashx?Dataset=DCSC_TRAMERCIS1&amp;ShowOnWeb=true&amp;Lang=f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dati.istat.it/OECDStat_Metadata/ShowMetadata.ashx?Dataset=DCSC_TRAMERCIS2&amp;ShowOnWeb=true&amp;Lang=it" TargetMode="External"/><Relationship Id="rId2" Type="http://schemas.openxmlformats.org/officeDocument/2006/relationships/hyperlink" Target="http://dati.istat.it/OECDStat_Metadata/ShowMetadata.ashx?Dataset=DCSC_TRAMERCIS2&amp;ShowOnWeb=true&amp;Lang=it" TargetMode="External"/><Relationship Id="rId1" Type="http://schemas.openxmlformats.org/officeDocument/2006/relationships/hyperlink" Target="http://dati5.istat.it/OECDStat_Metadata/ShowMetadata.ashx?Dataset=DCSC_TRAMERCIS2&amp;ShowOnWeb=true&amp;Lang=fr" TargetMode="External"/><Relationship Id="rId4" Type="http://schemas.openxmlformats.org/officeDocument/2006/relationships/hyperlink" Target="http://dativ7a.istat.it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dativ7a.istat.it/index.aspx?DatasetCode=DCSC_TRAMERCIS1" TargetMode="External"/><Relationship Id="rId3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7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2" Type="http://schemas.openxmlformats.org/officeDocument/2006/relationships/hyperlink" Target="http://dati.istat.it/OECDStat_Metadata/ShowMetadata.ashx?Dataset=DCSC_TRAMERCIS1&amp;Coords=%5bLUNGHEZZA%5d.%5bKM_UN_50%5d&amp;ShowOnWeb=true&amp;Lang=it" TargetMode="External"/><Relationship Id="rId1" Type="http://schemas.openxmlformats.org/officeDocument/2006/relationships/hyperlink" Target="http://dati.istat.it/OECDStat_Metadata/ShowMetadata.ashx?Dataset=DCSC_TRAMERCIS1&amp;ShowOnWeb=true&amp;Lang=it" TargetMode="External"/><Relationship Id="rId6" Type="http://schemas.openxmlformats.org/officeDocument/2006/relationships/hyperlink" Target="http://dati.istat.it/OECDStat_Metadata/ShowMetadata.ashx?Dataset=DCSC_TRAMERCIS1&amp;Coords=%5bLUNGHEZZA%5d.%5bKM_UN_50%5d&amp;ShowOnWeb=true&amp;Lang=it" TargetMode="External"/><Relationship Id="rId5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4" Type="http://schemas.openxmlformats.org/officeDocument/2006/relationships/hyperlink" Target="http://dati.istat.it/OECDStat_Metadata/ShowMetadata.ashx?Dataset=DCSC_TRAMERCIS1&amp;Coords=%5bLUNGHEZZA%5d.%5bKM_UN_50%5d&amp;ShowOnWeb=true&amp;Lang=i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dati5.istat.it/OECDStat_Metadata/ShowMetadata.ashx?Dataset=DCSC_TRAMERCIS1&amp;Coords=%5bLUNGHEZZA%5d.%5bKM_GE_50%5d&amp;ShowOnWeb=true&amp;Lang=fr" TargetMode="External"/><Relationship Id="rId2" Type="http://schemas.openxmlformats.org/officeDocument/2006/relationships/hyperlink" Target="http://dati5.istat.it/OECDStat_Metadata/ShowMetadata.ashx?Dataset=DCSC_TRAMERCIS1&amp;Coords=%5bLUNGHEZZA%5d.%5bKM_UN_50%5d&amp;ShowOnWeb=true&amp;Lang=fr" TargetMode="External"/><Relationship Id="rId1" Type="http://schemas.openxmlformats.org/officeDocument/2006/relationships/hyperlink" Target="http://dati5.istat.it/OECDStat_Metadata/ShowMetadata.ashx?Dataset=DCSC_TRAMERCIS1&amp;ShowOnWeb=true&amp;Lang=fr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://dativ7a.istat.it/index.aspx?DatasetCode=DCSC_TRAMERCIS1" TargetMode="External"/><Relationship Id="rId3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7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2" Type="http://schemas.openxmlformats.org/officeDocument/2006/relationships/hyperlink" Target="http://dati.istat.it/OECDStat_Metadata/ShowMetadata.ashx?Dataset=DCSC_TRAMERCIS1&amp;Coords=%5bLUNGHEZZA%5d.%5bKM_UN_50%5d&amp;ShowOnWeb=true&amp;Lang=it" TargetMode="External"/><Relationship Id="rId1" Type="http://schemas.openxmlformats.org/officeDocument/2006/relationships/hyperlink" Target="http://dati.istat.it/OECDStat_Metadata/ShowMetadata.ashx?Dataset=DCSC_TRAMERCIS1&amp;ShowOnWeb=true&amp;Lang=it" TargetMode="External"/><Relationship Id="rId6" Type="http://schemas.openxmlformats.org/officeDocument/2006/relationships/hyperlink" Target="http://dati.istat.it/OECDStat_Metadata/ShowMetadata.ashx?Dataset=DCSC_TRAMERCIS1&amp;Coords=%5bLUNGHEZZA%5d.%5bKM_UN_50%5d&amp;ShowOnWeb=true&amp;Lang=it" TargetMode="External"/><Relationship Id="rId5" Type="http://schemas.openxmlformats.org/officeDocument/2006/relationships/hyperlink" Target="http://dati.istat.it/OECDStat_Metadata/ShowMetadata.ashx?Dataset=DCSC_TRAMERCIS1&amp;Coords=%5bLUNGHEZZA%5d.%5bKM_GE_50%5d&amp;ShowOnWeb=true&amp;Lang=it" TargetMode="External"/><Relationship Id="rId4" Type="http://schemas.openxmlformats.org/officeDocument/2006/relationships/hyperlink" Target="http://dati.istat.it/OECDStat_Metadata/ShowMetadata.ashx?Dataset=DCSC_TRAMERCIS1&amp;Coords=%5bLUNGHEZZA%5d.%5bKM_UN_50%5d&amp;ShowOnWeb=true&amp;Lang=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O77"/>
  <sheetViews>
    <sheetView tabSelected="1" zoomScaleNormal="100" workbookViewId="0">
      <selection sqref="A1:M1"/>
    </sheetView>
  </sheetViews>
  <sheetFormatPr defaultColWidth="8.85546875" defaultRowHeight="12.75" x14ac:dyDescent="0.2"/>
  <cols>
    <col min="1" max="1" width="16.42578125" style="141" customWidth="1"/>
    <col min="2" max="2" width="17.5703125" style="141" customWidth="1"/>
    <col min="3" max="3" width="14.85546875" style="141" customWidth="1"/>
    <col min="4" max="4" width="8.85546875" style="141" customWidth="1"/>
    <col min="5" max="5" width="14.7109375" style="141" customWidth="1"/>
    <col min="6" max="6" width="14.5703125" style="141" customWidth="1"/>
    <col min="7" max="7" width="13.5703125" style="141" customWidth="1"/>
    <col min="8" max="8" width="12.140625" style="141" customWidth="1"/>
    <col min="9" max="9" width="15.7109375" style="141" customWidth="1"/>
    <col min="10" max="10" width="14.5703125" style="141" customWidth="1"/>
    <col min="11" max="11" width="13.42578125" style="141" customWidth="1"/>
    <col min="12" max="13" width="8.85546875" style="141" customWidth="1"/>
    <col min="14" max="16384" width="8.85546875" style="141"/>
  </cols>
  <sheetData>
    <row r="1" spans="1:14" ht="18.75" x14ac:dyDescent="0.2">
      <c r="A1" s="140" t="s">
        <v>431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4" ht="18" customHeight="1" x14ac:dyDescent="0.2">
      <c r="B2" s="142"/>
      <c r="C2" s="142"/>
      <c r="D2" s="142"/>
      <c r="E2" s="143"/>
      <c r="F2" s="142"/>
      <c r="G2" s="142"/>
      <c r="H2" s="142"/>
      <c r="I2" s="144"/>
    </row>
    <row r="3" spans="1:14" ht="28.5" customHeight="1" x14ac:dyDescent="0.2">
      <c r="A3" s="145" t="s">
        <v>0</v>
      </c>
      <c r="B3" s="146" t="s">
        <v>1</v>
      </c>
      <c r="C3" s="146"/>
      <c r="D3" s="146"/>
      <c r="F3" s="146" t="s">
        <v>2</v>
      </c>
      <c r="G3" s="146"/>
      <c r="H3" s="146"/>
      <c r="I3" s="147"/>
      <c r="J3" s="146" t="s">
        <v>3</v>
      </c>
      <c r="K3" s="146"/>
      <c r="L3" s="146"/>
    </row>
    <row r="4" spans="1:14" x14ac:dyDescent="0.2">
      <c r="A4" s="148"/>
      <c r="B4" s="149" t="s">
        <v>52</v>
      </c>
      <c r="C4" s="149" t="s">
        <v>90</v>
      </c>
      <c r="D4" s="149" t="s">
        <v>91</v>
      </c>
      <c r="E4" s="144"/>
      <c r="F4" s="149" t="s">
        <v>52</v>
      </c>
      <c r="G4" s="149" t="s">
        <v>90</v>
      </c>
      <c r="H4" s="149" t="s">
        <v>91</v>
      </c>
      <c r="I4" s="150"/>
      <c r="J4" s="149" t="s">
        <v>52</v>
      </c>
      <c r="K4" s="149" t="s">
        <v>90</v>
      </c>
      <c r="L4" s="149" t="s">
        <v>91</v>
      </c>
    </row>
    <row r="5" spans="1:14" x14ac:dyDescent="0.2">
      <c r="A5" s="141" t="s">
        <v>4</v>
      </c>
    </row>
    <row r="6" spans="1:14" x14ac:dyDescent="0.2">
      <c r="A6" s="151" t="s">
        <v>5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</row>
    <row r="7" spans="1:14" x14ac:dyDescent="0.2">
      <c r="F7" s="152"/>
    </row>
    <row r="8" spans="1:14" x14ac:dyDescent="0.2">
      <c r="A8" s="141" t="s">
        <v>40</v>
      </c>
      <c r="B8" s="152">
        <f>'Per Tab.V.4.1A nuova'!B5</f>
        <v>96687268.490999997</v>
      </c>
      <c r="C8" s="152">
        <f>'Per Tab.V.4.1A nuova'!C5</f>
        <v>1765384.1059999999</v>
      </c>
      <c r="D8" s="153" t="str">
        <f>'Per Tab.V.4.1A nuova'!D5</f>
        <v>18,26</v>
      </c>
      <c r="E8" s="152"/>
      <c r="F8" s="152">
        <f>'Per Tab.V.4.1A nuova'!E5</f>
        <v>273021122.00300002</v>
      </c>
      <c r="G8" s="152">
        <f>'Per Tab.V.4.1A nuova'!F5</f>
        <v>6092144.2390000001</v>
      </c>
      <c r="H8" s="153" t="str">
        <f>'Per Tab.V.4.1A nuova'!G5</f>
        <v>22,31</v>
      </c>
      <c r="I8" s="152"/>
      <c r="J8" s="152">
        <f>'Per Tab.V.4.1A nuova'!H5</f>
        <v>369708390.49400002</v>
      </c>
      <c r="K8" s="152">
        <f>'Per Tab.V.4.1A nuova'!I5</f>
        <v>7857528.3449999997</v>
      </c>
      <c r="L8" s="153" t="str">
        <f>'Per Tab.V.4.1A nuova'!J5</f>
        <v>21,25</v>
      </c>
      <c r="N8" s="141" t="s">
        <v>180</v>
      </c>
    </row>
    <row r="9" spans="1:14" x14ac:dyDescent="0.2">
      <c r="A9" s="141" t="s">
        <v>41</v>
      </c>
      <c r="B9" s="152">
        <f>'Per Tab.V.4.1A nuova'!B6</f>
        <v>20416821.947999999</v>
      </c>
      <c r="C9" s="152">
        <f>'Per Tab.V.4.1A nuova'!C6</f>
        <v>1422254.7309999999</v>
      </c>
      <c r="D9" s="153" t="str">
        <f>'Per Tab.V.4.1A nuova'!D6</f>
        <v>69,66</v>
      </c>
      <c r="E9" s="152"/>
      <c r="F9" s="152">
        <f>'Per Tab.V.4.1A nuova'!E6</f>
        <v>145325744.38499999</v>
      </c>
      <c r="G9" s="152">
        <f>'Per Tab.V.4.1A nuova'!F6</f>
        <v>10399657.077</v>
      </c>
      <c r="H9" s="153" t="str">
        <f>'Per Tab.V.4.1A nuova'!G6</f>
        <v>71,56</v>
      </c>
      <c r="I9" s="152"/>
      <c r="J9" s="152">
        <f>'Per Tab.V.4.1A nuova'!H6</f>
        <v>165742566.333</v>
      </c>
      <c r="K9" s="152">
        <f>'Per Tab.V.4.1A nuova'!I6</f>
        <v>11821911.808</v>
      </c>
      <c r="L9" s="153" t="str">
        <f>'Per Tab.V.4.1A nuova'!J6</f>
        <v>71,33</v>
      </c>
    </row>
    <row r="10" spans="1:14" x14ac:dyDescent="0.2">
      <c r="A10" s="141" t="s">
        <v>42</v>
      </c>
      <c r="B10" s="152">
        <f>'Per Tab.V.4.1A nuova'!B7</f>
        <v>8210391.0789999999</v>
      </c>
      <c r="C10" s="152">
        <f>'Per Tab.V.4.1A nuova'!C7</f>
        <v>979316.35699999996</v>
      </c>
      <c r="D10" s="153" t="str">
        <f>'Per Tab.V.4.1A nuova'!D7</f>
        <v>119,28</v>
      </c>
      <c r="E10" s="152"/>
      <c r="F10" s="152">
        <f>'Per Tab.V.4.1A nuova'!E7</f>
        <v>93461366.723000005</v>
      </c>
      <c r="G10" s="152">
        <f>'Per Tab.V.4.1A nuova'!F7</f>
        <v>11438655.280999999</v>
      </c>
      <c r="H10" s="153" t="str">
        <f>'Per Tab.V.4.1A nuova'!G7</f>
        <v>122,39</v>
      </c>
      <c r="I10" s="152"/>
      <c r="J10" s="152">
        <f>'Per Tab.V.4.1A nuova'!H7</f>
        <v>101671757.802</v>
      </c>
      <c r="K10" s="152">
        <f>'Per Tab.V.4.1A nuova'!I7</f>
        <v>12417971.638</v>
      </c>
      <c r="L10" s="153" t="str">
        <f>'Per Tab.V.4.1A nuova'!J7</f>
        <v>122,14</v>
      </c>
    </row>
    <row r="11" spans="1:14" x14ac:dyDescent="0.2">
      <c r="A11" s="141" t="s">
        <v>43</v>
      </c>
      <c r="B11" s="152">
        <f>'Per Tab.V.4.1A nuova'!B8</f>
        <v>4847096.534</v>
      </c>
      <c r="C11" s="152">
        <f>'Per Tab.V.4.1A nuova'!C8</f>
        <v>831647.25</v>
      </c>
      <c r="D11" s="153" t="str">
        <f>'Per Tab.V.4.1A nuova'!D8</f>
        <v>171,58</v>
      </c>
      <c r="E11" s="152"/>
      <c r="F11" s="152">
        <f>'Per Tab.V.4.1A nuova'!E8</f>
        <v>73092338.758000001</v>
      </c>
      <c r="G11" s="152">
        <f>'Per Tab.V.4.1A nuova'!F8</f>
        <v>12499596.342</v>
      </c>
      <c r="H11" s="153" t="str">
        <f>'Per Tab.V.4.1A nuova'!G8</f>
        <v>171,01</v>
      </c>
      <c r="I11" s="152"/>
      <c r="J11" s="152">
        <f>'Per Tab.V.4.1A nuova'!H8</f>
        <v>77939435.291999996</v>
      </c>
      <c r="K11" s="152">
        <f>'Per Tab.V.4.1A nuova'!I8</f>
        <v>13331243.592</v>
      </c>
      <c r="L11" s="153" t="str">
        <f>'Per Tab.V.4.1A nuova'!J8</f>
        <v>171,05</v>
      </c>
    </row>
    <row r="12" spans="1:14" x14ac:dyDescent="0.2">
      <c r="A12" s="141" t="s">
        <v>44</v>
      </c>
      <c r="B12" s="152">
        <f>'Per Tab.V.4.1A nuova'!B9</f>
        <v>4036620.2459999998</v>
      </c>
      <c r="C12" s="152">
        <f>'Per Tab.V.4.1A nuova'!C9</f>
        <v>973943.67500000005</v>
      </c>
      <c r="D12" s="153" t="str">
        <f>'Per Tab.V.4.1A nuova'!D9</f>
        <v>241,28</v>
      </c>
      <c r="E12" s="152"/>
      <c r="F12" s="152">
        <f>'Per Tab.V.4.1A nuova'!E9</f>
        <v>90099512.498999998</v>
      </c>
      <c r="G12" s="152">
        <f>'Per Tab.V.4.1A nuova'!F9</f>
        <v>21882925.410999998</v>
      </c>
      <c r="H12" s="153" t="str">
        <f>'Per Tab.V.4.1A nuova'!G9</f>
        <v>242,88</v>
      </c>
      <c r="I12" s="152"/>
      <c r="J12" s="152">
        <f>'Per Tab.V.4.1A nuova'!H9</f>
        <v>94136132.745000005</v>
      </c>
      <c r="K12" s="152">
        <f>'Per Tab.V.4.1A nuova'!I9</f>
        <v>22856869.085999999</v>
      </c>
      <c r="L12" s="153" t="str">
        <f>'Per Tab.V.4.1A nuova'!J9</f>
        <v>242,81</v>
      </c>
    </row>
    <row r="13" spans="1:14" x14ac:dyDescent="0.2">
      <c r="A13" s="141" t="s">
        <v>45</v>
      </c>
      <c r="B13" s="152">
        <f>'Per Tab.V.4.1A nuova'!B10</f>
        <v>1290202.733</v>
      </c>
      <c r="C13" s="152">
        <f>'Per Tab.V.4.1A nuova'!C10</f>
        <v>410271.66399999999</v>
      </c>
      <c r="D13" s="153" t="str">
        <f>'Per Tab.V.4.1A nuova'!D10</f>
        <v>317,99</v>
      </c>
      <c r="E13" s="152"/>
      <c r="F13" s="152">
        <f>'Per Tab.V.4.1A nuova'!E10</f>
        <v>42385675.745999999</v>
      </c>
      <c r="G13" s="152">
        <f>'Per Tab.V.4.1A nuova'!F10</f>
        <v>14470510.532</v>
      </c>
      <c r="H13" s="153" t="str">
        <f>'Per Tab.V.4.1A nuova'!G10</f>
        <v>341,40</v>
      </c>
      <c r="I13" s="152"/>
      <c r="J13" s="152">
        <f>'Per Tab.V.4.1A nuova'!H10</f>
        <v>43675878.479000002</v>
      </c>
      <c r="K13" s="152">
        <f>'Per Tab.V.4.1A nuova'!I10</f>
        <v>14880782.196</v>
      </c>
      <c r="L13" s="153" t="str">
        <f>'Per Tab.V.4.1A nuova'!J10</f>
        <v>340,71</v>
      </c>
    </row>
    <row r="14" spans="1:14" x14ac:dyDescent="0.2">
      <c r="A14" s="141" t="s">
        <v>46</v>
      </c>
      <c r="B14" s="152">
        <f>'Per Tab.V.4.1A nuova'!B11</f>
        <v>352597.30099999998</v>
      </c>
      <c r="C14" s="152">
        <f>'Per Tab.V.4.1A nuova'!C11</f>
        <v>151381.245</v>
      </c>
      <c r="D14" s="153" t="str">
        <f>'Per Tab.V.4.1A nuova'!D11</f>
        <v>429,33</v>
      </c>
      <c r="E14" s="152"/>
      <c r="F14" s="152">
        <f>'Per Tab.V.4.1A nuova'!E11</f>
        <v>18194528.534000002</v>
      </c>
      <c r="G14" s="152">
        <f>'Per Tab.V.4.1A nuova'!F11</f>
        <v>8090009.216</v>
      </c>
      <c r="H14" s="153" t="str">
        <f>'Per Tab.V.4.1A nuova'!G11</f>
        <v>444,64</v>
      </c>
      <c r="I14" s="152"/>
      <c r="J14" s="152">
        <f>'Per Tab.V.4.1A nuova'!H11</f>
        <v>18547125.835000001</v>
      </c>
      <c r="K14" s="152">
        <f>'Per Tab.V.4.1A nuova'!I11</f>
        <v>8241390.4610000001</v>
      </c>
      <c r="L14" s="153" t="str">
        <f>'Per Tab.V.4.1A nuova'!J11</f>
        <v>444,35</v>
      </c>
    </row>
    <row r="15" spans="1:14" x14ac:dyDescent="0.2">
      <c r="A15" s="141" t="s">
        <v>47</v>
      </c>
      <c r="B15" s="152">
        <f>'Per Tab.V.4.1A nuova'!B12</f>
        <v>520703.34</v>
      </c>
      <c r="C15" s="152">
        <f>'Per Tab.V.4.1A nuova'!C12</f>
        <v>339009.32500000001</v>
      </c>
      <c r="D15" s="153" t="str">
        <f>'Per Tab.V.4.1A nuova'!D12</f>
        <v>651,06</v>
      </c>
      <c r="E15" s="154"/>
      <c r="F15" s="152">
        <f>'Per Tab.V.4.1A nuova'!E12</f>
        <v>36923786.931999996</v>
      </c>
      <c r="G15" s="152">
        <f>'Per Tab.V.4.1A nuova'!F12</f>
        <v>26357071.267999999</v>
      </c>
      <c r="H15" s="153" t="str">
        <f>'Per Tab.V.4.1A nuova'!G12</f>
        <v>713,82</v>
      </c>
      <c r="I15" s="154"/>
      <c r="J15" s="152">
        <f>'Per Tab.V.4.1A nuova'!H12</f>
        <v>37444490.272</v>
      </c>
      <c r="K15" s="152">
        <f>'Per Tab.V.4.1A nuova'!I12</f>
        <v>26696080.592999998</v>
      </c>
      <c r="L15" s="153" t="str">
        <f>'Per Tab.V.4.1A nuova'!J12</f>
        <v>712,95</v>
      </c>
    </row>
    <row r="16" spans="1:14" ht="13.7" customHeight="1" x14ac:dyDescent="0.2">
      <c r="A16" s="142"/>
      <c r="B16" s="155"/>
      <c r="C16" s="155"/>
      <c r="D16" s="155"/>
      <c r="E16" s="156"/>
      <c r="F16" s="155"/>
      <c r="G16" s="155"/>
      <c r="H16" s="155"/>
      <c r="I16" s="155"/>
      <c r="J16" s="155"/>
      <c r="K16" s="155"/>
      <c r="L16" s="152"/>
    </row>
    <row r="17" spans="1:12" x14ac:dyDescent="0.2">
      <c r="A17" s="157" t="s">
        <v>3</v>
      </c>
      <c r="B17" s="158">
        <f>SUM(B8:B15)</f>
        <v>136361701.67199999</v>
      </c>
      <c r="C17" s="158">
        <f>SUM(C8:C15)</f>
        <v>6873208.3530000001</v>
      </c>
      <c r="D17" s="158">
        <f>C17/B17*1000</f>
        <v>50.404243044228004</v>
      </c>
      <c r="E17" s="156"/>
      <c r="F17" s="158">
        <f>SUM(F8:F15)</f>
        <v>772504075.58000004</v>
      </c>
      <c r="G17" s="158">
        <f>SUM(G8:G15)</f>
        <v>111230569.366</v>
      </c>
      <c r="H17" s="158">
        <f>G17/F17*1000</f>
        <v>143.98703240819475</v>
      </c>
      <c r="I17" s="158"/>
      <c r="J17" s="158">
        <f>SUM(J8:J15)</f>
        <v>908865777.25199997</v>
      </c>
      <c r="K17" s="158">
        <f>SUM(K8:K15)</f>
        <v>118103777.71899998</v>
      </c>
      <c r="L17" s="158">
        <f t="shared" ref="L17" si="0">K17/J17*1000</f>
        <v>129.94633605425494</v>
      </c>
    </row>
    <row r="18" spans="1:12" ht="13.5" x14ac:dyDescent="0.2">
      <c r="A18" s="159"/>
      <c r="B18" s="160"/>
      <c r="C18" s="160"/>
      <c r="D18" s="161"/>
      <c r="E18" s="162"/>
      <c r="F18" s="160"/>
      <c r="G18" s="160"/>
      <c r="H18" s="161"/>
      <c r="I18" s="160"/>
      <c r="J18" s="160"/>
      <c r="K18" s="160"/>
      <c r="L18" s="161"/>
    </row>
    <row r="19" spans="1:12" x14ac:dyDescent="0.2">
      <c r="A19" s="151" t="s">
        <v>6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x14ac:dyDescent="0.2">
      <c r="D20" s="163"/>
    </row>
    <row r="21" spans="1:12" x14ac:dyDescent="0.2">
      <c r="A21" s="141" t="s">
        <v>40</v>
      </c>
      <c r="B21" s="152">
        <f>'Per Tab.V.4.1A nuova'!B17</f>
        <v>242513.90400000001</v>
      </c>
      <c r="C21" s="152">
        <f>'Per Tab.V.4.1A nuova'!C17</f>
        <v>4906.1710000000003</v>
      </c>
      <c r="D21" s="153" t="str">
        <f>'Per Tab.V.4.1A nuova'!D17</f>
        <v>20,23</v>
      </c>
      <c r="E21" s="152"/>
      <c r="F21" s="152">
        <f>'Per Tab.V.4.1A nuova'!E17</f>
        <v>727687.10499999998</v>
      </c>
      <c r="G21" s="152">
        <f>'Per Tab.V.4.1A nuova'!F17</f>
        <v>21587.278999999999</v>
      </c>
      <c r="H21" s="153" t="str">
        <f>'Per Tab.V.4.1A nuova'!G17</f>
        <v>29,67</v>
      </c>
      <c r="I21" s="152"/>
      <c r="J21" s="152">
        <f>B21+F21</f>
        <v>970201.00899999996</v>
      </c>
      <c r="K21" s="152">
        <f>C21+G21</f>
        <v>26493.449999999997</v>
      </c>
      <c r="L21" s="152">
        <f>K21/J21*1000</f>
        <v>27.307176300823656</v>
      </c>
    </row>
    <row r="22" spans="1:12" x14ac:dyDescent="0.2">
      <c r="A22" s="141" t="s">
        <v>41</v>
      </c>
      <c r="B22" s="152">
        <f>'Per Tab.V.4.1A nuova'!B18</f>
        <v>164831.948</v>
      </c>
      <c r="C22" s="152">
        <f>'Per Tab.V.4.1A nuova'!C18</f>
        <v>12460.286</v>
      </c>
      <c r="D22" s="153" t="str">
        <f>'Per Tab.V.4.1A nuova'!D18</f>
        <v>75,59</v>
      </c>
      <c r="E22" s="152"/>
      <c r="F22" s="152">
        <f>'Per Tab.V.4.1A nuova'!E18</f>
        <v>1213701</v>
      </c>
      <c r="G22" s="152">
        <f>'Per Tab.V.4.1A nuova'!F18</f>
        <v>88335.282999999996</v>
      </c>
      <c r="H22" s="153" t="str">
        <f>'Per Tab.V.4.1A nuova'!G18</f>
        <v>72,78</v>
      </c>
      <c r="I22" s="152"/>
      <c r="J22" s="152">
        <f t="shared" ref="J22:J28" si="1">B22+F22</f>
        <v>1378532.9480000001</v>
      </c>
      <c r="K22" s="152">
        <f t="shared" ref="K22:K28" si="2">C22+G22</f>
        <v>100795.56899999999</v>
      </c>
      <c r="L22" s="152">
        <f t="shared" ref="L22:L30" si="3">K22/J22*1000</f>
        <v>73.117997757134489</v>
      </c>
    </row>
    <row r="23" spans="1:12" x14ac:dyDescent="0.2">
      <c r="A23" s="141" t="s">
        <v>42</v>
      </c>
      <c r="B23" s="152">
        <f>'Per Tab.V.4.1A nuova'!B19</f>
        <v>39096.519</v>
      </c>
      <c r="C23" s="152">
        <f>'Per Tab.V.4.1A nuova'!C19</f>
        <v>4492.6030000000001</v>
      </c>
      <c r="D23" s="153" t="str">
        <f>'Per Tab.V.4.1A nuova'!D19</f>
        <v>114,91</v>
      </c>
      <c r="E23" s="152"/>
      <c r="F23" s="152">
        <f>'Per Tab.V.4.1A nuova'!E19</f>
        <v>671442.375</v>
      </c>
      <c r="G23" s="152">
        <f>'Per Tab.V.4.1A nuova'!F19</f>
        <v>83121.206999999995</v>
      </c>
      <c r="H23" s="153" t="str">
        <f>'Per Tab.V.4.1A nuova'!G19</f>
        <v>123,79</v>
      </c>
      <c r="I23" s="152"/>
      <c r="J23" s="152">
        <f t="shared" si="1"/>
        <v>710538.89399999997</v>
      </c>
      <c r="K23" s="152">
        <f t="shared" si="2"/>
        <v>87613.81</v>
      </c>
      <c r="L23" s="152">
        <f t="shared" si="3"/>
        <v>123.30614233764943</v>
      </c>
    </row>
    <row r="24" spans="1:12" x14ac:dyDescent="0.2">
      <c r="A24" s="141" t="s">
        <v>43</v>
      </c>
      <c r="B24" s="152">
        <f>'Per Tab.V.4.1A nuova'!B20</f>
        <v>54141.748</v>
      </c>
      <c r="C24" s="152">
        <f>'Per Tab.V.4.1A nuova'!C20</f>
        <v>9392.5390000000007</v>
      </c>
      <c r="D24" s="153" t="str">
        <f>'Per Tab.V.4.1A nuova'!D20</f>
        <v>173,48</v>
      </c>
      <c r="E24" s="152"/>
      <c r="F24" s="152">
        <f>'Per Tab.V.4.1A nuova'!E20</f>
        <v>1117560.4909999999</v>
      </c>
      <c r="G24" s="152">
        <f>'Per Tab.V.4.1A nuova'!F20</f>
        <v>205081.82399999999</v>
      </c>
      <c r="H24" s="153" t="str">
        <f>'Per Tab.V.4.1A nuova'!G20</f>
        <v>183,51</v>
      </c>
      <c r="I24" s="152"/>
      <c r="J24" s="152">
        <f t="shared" si="1"/>
        <v>1171702.2389999998</v>
      </c>
      <c r="K24" s="152">
        <f t="shared" si="2"/>
        <v>214474.36299999998</v>
      </c>
      <c r="L24" s="152">
        <f t="shared" si="3"/>
        <v>183.04510810105228</v>
      </c>
    </row>
    <row r="25" spans="1:12" x14ac:dyDescent="0.2">
      <c r="A25" s="141" t="s">
        <v>44</v>
      </c>
      <c r="B25" s="152">
        <f>'Per Tab.V.4.1A nuova'!B21</f>
        <v>74573.678</v>
      </c>
      <c r="C25" s="152">
        <f>'Per Tab.V.4.1A nuova'!C21</f>
        <v>17237.937999999998</v>
      </c>
      <c r="D25" s="153" t="str">
        <f>'Per Tab.V.4.1A nuova'!D21</f>
        <v>231,15</v>
      </c>
      <c r="E25" s="152"/>
      <c r="F25" s="152">
        <f>'Per Tab.V.4.1A nuova'!E21</f>
        <v>2330695.9219999998</v>
      </c>
      <c r="G25" s="152">
        <f>'Per Tab.V.4.1A nuova'!F21</f>
        <v>604080.29</v>
      </c>
      <c r="H25" s="153" t="str">
        <f>'Per Tab.V.4.1A nuova'!G21</f>
        <v>259,18</v>
      </c>
      <c r="I25" s="152"/>
      <c r="J25" s="152">
        <f t="shared" si="1"/>
        <v>2405269.5999999996</v>
      </c>
      <c r="K25" s="152">
        <f t="shared" si="2"/>
        <v>621318.228</v>
      </c>
      <c r="L25" s="152">
        <f t="shared" si="3"/>
        <v>258.31542044184988</v>
      </c>
    </row>
    <row r="26" spans="1:12" x14ac:dyDescent="0.2">
      <c r="A26" s="141" t="s">
        <v>45</v>
      </c>
      <c r="B26" s="152">
        <f>'Per Tab.V.4.1A nuova'!B22</f>
        <v>40625.071000000004</v>
      </c>
      <c r="C26" s="152">
        <f>'Per Tab.V.4.1A nuova'!C22</f>
        <v>15495.291999999999</v>
      </c>
      <c r="D26" s="153" t="str">
        <f>'Per Tab.V.4.1A nuova'!D22</f>
        <v>381,42</v>
      </c>
      <c r="E26" s="152"/>
      <c r="F26" s="152">
        <f>'Per Tab.V.4.1A nuova'!E22</f>
        <v>2204202.3650000002</v>
      </c>
      <c r="G26" s="152">
        <f>'Per Tab.V.4.1A nuova'!F22</f>
        <v>778731.47600000002</v>
      </c>
      <c r="H26" s="153" t="str">
        <f>'Per Tab.V.4.1A nuova'!G22</f>
        <v>353,29</v>
      </c>
      <c r="I26" s="152"/>
      <c r="J26" s="152">
        <f t="shared" si="1"/>
        <v>2244827.4360000002</v>
      </c>
      <c r="K26" s="152">
        <f t="shared" si="2"/>
        <v>794226.76800000004</v>
      </c>
      <c r="L26" s="152">
        <f t="shared" si="3"/>
        <v>353.80303860470104</v>
      </c>
    </row>
    <row r="27" spans="1:12" x14ac:dyDescent="0.2">
      <c r="A27" s="141" t="s">
        <v>46</v>
      </c>
      <c r="B27" s="152">
        <f>'Per Tab.V.4.1A nuova'!B23</f>
        <v>7450.8580000000002</v>
      </c>
      <c r="C27" s="152">
        <f>'Per Tab.V.4.1A nuova'!C23</f>
        <v>3268.585</v>
      </c>
      <c r="D27" s="153" t="str">
        <f>'Per Tab.V.4.1A nuova'!D23</f>
        <v>438,69</v>
      </c>
      <c r="E27" s="152"/>
      <c r="F27" s="152">
        <f>'Per Tab.V.4.1A nuova'!E23</f>
        <v>3130307.3790000002</v>
      </c>
      <c r="G27" s="152">
        <f>'Per Tab.V.4.1A nuova'!F23</f>
        <v>1429162.949</v>
      </c>
      <c r="H27" s="153" t="str">
        <f>'Per Tab.V.4.1A nuova'!G23</f>
        <v>456,56</v>
      </c>
      <c r="I27" s="152"/>
      <c r="J27" s="152">
        <f t="shared" si="1"/>
        <v>3137758.2370000002</v>
      </c>
      <c r="K27" s="152">
        <f t="shared" si="2"/>
        <v>1432431.534</v>
      </c>
      <c r="L27" s="152">
        <f t="shared" si="3"/>
        <v>456.5143091997881</v>
      </c>
    </row>
    <row r="28" spans="1:12" x14ac:dyDescent="0.2">
      <c r="A28" s="141" t="s">
        <v>47</v>
      </c>
      <c r="B28" s="152">
        <f>'Per Tab.V.4.1A nuova'!B24</f>
        <v>58290.506999999998</v>
      </c>
      <c r="C28" s="152">
        <f>'Per Tab.V.4.1A nuova'!C24</f>
        <v>61104.688000000002</v>
      </c>
      <c r="D28" s="153" t="str">
        <f>'Per Tab.V.4.1A nuova'!D24</f>
        <v>1.048,28</v>
      </c>
      <c r="E28" s="154"/>
      <c r="F28" s="152">
        <f>'Per Tab.V.4.1A nuova'!E24</f>
        <v>12658435.687000001</v>
      </c>
      <c r="G28" s="152">
        <f>'Per Tab.V.4.1A nuova'!F24</f>
        <v>11779745.949999999</v>
      </c>
      <c r="H28" s="153" t="str">
        <f>'Per Tab.V.4.1A nuova'!G24</f>
        <v>930,58</v>
      </c>
      <c r="I28" s="154"/>
      <c r="J28" s="152">
        <f t="shared" si="1"/>
        <v>12716726.194</v>
      </c>
      <c r="K28" s="152">
        <f t="shared" si="2"/>
        <v>11840850.637999998</v>
      </c>
      <c r="L28" s="152">
        <f t="shared" si="3"/>
        <v>931.1241319001382</v>
      </c>
    </row>
    <row r="29" spans="1:12" ht="6" customHeight="1" x14ac:dyDescent="0.2">
      <c r="A29" s="142"/>
      <c r="B29" s="155"/>
      <c r="C29" s="155"/>
      <c r="D29" s="155"/>
      <c r="E29" s="155"/>
      <c r="F29" s="155"/>
      <c r="G29" s="155"/>
      <c r="H29" s="155"/>
      <c r="I29" s="155"/>
      <c r="J29" s="155"/>
      <c r="K29" s="155"/>
      <c r="L29" s="155"/>
    </row>
    <row r="30" spans="1:12" x14ac:dyDescent="0.2">
      <c r="A30" s="157" t="s">
        <v>3</v>
      </c>
      <c r="B30" s="158">
        <f>SUM(B21:B28)</f>
        <v>681524.23300000001</v>
      </c>
      <c r="C30" s="158">
        <f t="shared" ref="C30:K30" si="4">SUM(C21:C28)</f>
        <v>128358.10200000001</v>
      </c>
      <c r="D30" s="158">
        <f>C30/B30*1000</f>
        <v>188.33974756111132</v>
      </c>
      <c r="E30" s="156"/>
      <c r="F30" s="158">
        <f t="shared" si="4"/>
        <v>24054032.324000001</v>
      </c>
      <c r="G30" s="158">
        <f t="shared" si="4"/>
        <v>14989846.257999999</v>
      </c>
      <c r="H30" s="158">
        <f>G30/F30*1000</f>
        <v>623.17394672509135</v>
      </c>
      <c r="I30" s="158"/>
      <c r="J30" s="158">
        <f t="shared" si="4"/>
        <v>24735556.557</v>
      </c>
      <c r="K30" s="158">
        <f t="shared" si="4"/>
        <v>15118204.359999999</v>
      </c>
      <c r="L30" s="158">
        <f t="shared" si="3"/>
        <v>611.19321593439736</v>
      </c>
    </row>
    <row r="31" spans="1:12" ht="13.5" x14ac:dyDescent="0.2">
      <c r="A31" s="159"/>
      <c r="B31" s="160"/>
      <c r="C31" s="160"/>
      <c r="D31" s="161"/>
      <c r="E31" s="162"/>
      <c r="F31" s="160"/>
      <c r="G31" s="160"/>
      <c r="H31" s="161"/>
      <c r="I31" s="160"/>
      <c r="J31" s="160"/>
      <c r="K31" s="160"/>
      <c r="L31" s="161"/>
    </row>
    <row r="32" spans="1:12" x14ac:dyDescent="0.2">
      <c r="A32" s="151" t="s">
        <v>7</v>
      </c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</row>
    <row r="34" spans="1:12" x14ac:dyDescent="0.2">
      <c r="A34" s="141" t="s">
        <v>40</v>
      </c>
      <c r="B34" s="152">
        <f t="shared" ref="B34:C41" si="5">B21+B8</f>
        <v>96929782.394999996</v>
      </c>
      <c r="C34" s="152">
        <f t="shared" si="5"/>
        <v>1770290.277</v>
      </c>
      <c r="D34" s="152">
        <f>C34/B34*1000</f>
        <v>18.263636142149412</v>
      </c>
      <c r="E34" s="152"/>
      <c r="F34" s="152">
        <f t="shared" ref="F34:G41" si="6">F21+F8</f>
        <v>273748809.10800004</v>
      </c>
      <c r="G34" s="152">
        <f t="shared" si="6"/>
        <v>6113731.5180000002</v>
      </c>
      <c r="H34" s="152">
        <f>G34/F34*1000</f>
        <v>22.333362975792877</v>
      </c>
      <c r="I34" s="152"/>
      <c r="J34" s="152">
        <f>B34+F34</f>
        <v>370678591.50300002</v>
      </c>
      <c r="K34" s="152">
        <f>C34+G34</f>
        <v>7884021.7949999999</v>
      </c>
      <c r="L34" s="152">
        <f>K34/J34*1000</f>
        <v>21.269158715188958</v>
      </c>
    </row>
    <row r="35" spans="1:12" x14ac:dyDescent="0.2">
      <c r="A35" s="141" t="s">
        <v>41</v>
      </c>
      <c r="B35" s="152">
        <f t="shared" si="5"/>
        <v>20581653.895999998</v>
      </c>
      <c r="C35" s="152">
        <f t="shared" si="5"/>
        <v>1434715.017</v>
      </c>
      <c r="D35" s="152">
        <f t="shared" ref="D35:D41" si="7">C35/B35*1000</f>
        <v>69.708441520281994</v>
      </c>
      <c r="E35" s="152"/>
      <c r="F35" s="152">
        <f t="shared" si="6"/>
        <v>146539445.38499999</v>
      </c>
      <c r="G35" s="152">
        <f t="shared" si="6"/>
        <v>10487992.359999999</v>
      </c>
      <c r="H35" s="152">
        <f t="shared" ref="H35:H41" si="8">G35/F35*1000</f>
        <v>71.571120884517597</v>
      </c>
      <c r="I35" s="152"/>
      <c r="J35" s="152">
        <f t="shared" ref="J35:J41" si="9">B35+F35</f>
        <v>167121099.28099999</v>
      </c>
      <c r="K35" s="152">
        <f t="shared" ref="K35:K41" si="10">C35+G35</f>
        <v>11922707.377</v>
      </c>
      <c r="L35" s="152">
        <f t="shared" ref="L35:L41" si="11">K35/J35*1000</f>
        <v>71.341724224497696</v>
      </c>
    </row>
    <row r="36" spans="1:12" x14ac:dyDescent="0.2">
      <c r="A36" s="141" t="s">
        <v>42</v>
      </c>
      <c r="B36" s="152">
        <f t="shared" si="5"/>
        <v>8249487.5980000002</v>
      </c>
      <c r="C36" s="152">
        <f t="shared" si="5"/>
        <v>983808.96</v>
      </c>
      <c r="D36" s="152">
        <f t="shared" si="7"/>
        <v>119.25697788048241</v>
      </c>
      <c r="E36" s="152"/>
      <c r="F36" s="152">
        <f t="shared" si="6"/>
        <v>94132809.098000005</v>
      </c>
      <c r="G36" s="152">
        <f t="shared" si="6"/>
        <v>11521776.488</v>
      </c>
      <c r="H36" s="152">
        <f t="shared" si="8"/>
        <v>122.39915708884116</v>
      </c>
      <c r="I36" s="152"/>
      <c r="J36" s="152">
        <f t="shared" si="9"/>
        <v>102382296.69600001</v>
      </c>
      <c r="K36" s="152">
        <f t="shared" si="10"/>
        <v>12505585.447999999</v>
      </c>
      <c r="L36" s="152">
        <f t="shared" si="11"/>
        <v>122.14597495436514</v>
      </c>
    </row>
    <row r="37" spans="1:12" x14ac:dyDescent="0.2">
      <c r="A37" s="141" t="s">
        <v>43</v>
      </c>
      <c r="B37" s="152">
        <f t="shared" si="5"/>
        <v>4901238.2819999997</v>
      </c>
      <c r="C37" s="152">
        <f t="shared" si="5"/>
        <v>841039.78899999999</v>
      </c>
      <c r="D37" s="152">
        <f t="shared" si="7"/>
        <v>171.59740877907393</v>
      </c>
      <c r="E37" s="152"/>
      <c r="F37" s="152">
        <f t="shared" si="6"/>
        <v>74209899.248999998</v>
      </c>
      <c r="G37" s="152">
        <f t="shared" si="6"/>
        <v>12704678.165999999</v>
      </c>
      <c r="H37" s="152">
        <f t="shared" si="8"/>
        <v>171.19923749487097</v>
      </c>
      <c r="I37" s="152"/>
      <c r="J37" s="152">
        <f t="shared" si="9"/>
        <v>79111137.531000003</v>
      </c>
      <c r="K37" s="152">
        <f t="shared" si="10"/>
        <v>13545717.955</v>
      </c>
      <c r="L37" s="152">
        <f t="shared" si="11"/>
        <v>171.22390573251533</v>
      </c>
    </row>
    <row r="38" spans="1:12" x14ac:dyDescent="0.2">
      <c r="A38" s="141" t="s">
        <v>44</v>
      </c>
      <c r="B38" s="152">
        <f t="shared" si="5"/>
        <v>4111193.9239999996</v>
      </c>
      <c r="C38" s="152">
        <f t="shared" si="5"/>
        <v>991181.61300000001</v>
      </c>
      <c r="D38" s="152">
        <f t="shared" si="7"/>
        <v>241.09337368246219</v>
      </c>
      <c r="E38" s="152"/>
      <c r="F38" s="152">
        <f t="shared" si="6"/>
        <v>92430208.421000004</v>
      </c>
      <c r="G38" s="152">
        <f t="shared" si="6"/>
        <v>22487005.700999998</v>
      </c>
      <c r="H38" s="152">
        <f t="shared" si="8"/>
        <v>243.28632473245602</v>
      </c>
      <c r="I38" s="152"/>
      <c r="J38" s="152">
        <f t="shared" si="9"/>
        <v>96541402.344999999</v>
      </c>
      <c r="K38" s="152">
        <f t="shared" si="10"/>
        <v>23478187.313999999</v>
      </c>
      <c r="L38" s="152">
        <f t="shared" si="11"/>
        <v>243.19293840479378</v>
      </c>
    </row>
    <row r="39" spans="1:12" x14ac:dyDescent="0.2">
      <c r="A39" s="141" t="s">
        <v>45</v>
      </c>
      <c r="B39" s="152">
        <f t="shared" si="5"/>
        <v>1330827.804</v>
      </c>
      <c r="C39" s="152">
        <f t="shared" si="5"/>
        <v>425766.95600000001</v>
      </c>
      <c r="D39" s="152">
        <f t="shared" si="7"/>
        <v>319.9264057455776</v>
      </c>
      <c r="E39" s="152"/>
      <c r="F39" s="152">
        <f t="shared" si="6"/>
        <v>44589878.111000001</v>
      </c>
      <c r="G39" s="152">
        <f t="shared" si="6"/>
        <v>15249242.007999999</v>
      </c>
      <c r="H39" s="152">
        <f t="shared" si="8"/>
        <v>341.98886953759404</v>
      </c>
      <c r="I39" s="152"/>
      <c r="J39" s="152">
        <f t="shared" si="9"/>
        <v>45920705.914999999</v>
      </c>
      <c r="K39" s="152">
        <f t="shared" si="10"/>
        <v>15675008.964</v>
      </c>
      <c r="L39" s="152">
        <f t="shared" si="11"/>
        <v>341.3494773580943</v>
      </c>
    </row>
    <row r="40" spans="1:12" x14ac:dyDescent="0.2">
      <c r="A40" s="141" t="s">
        <v>46</v>
      </c>
      <c r="B40" s="152">
        <f t="shared" si="5"/>
        <v>360048.15899999999</v>
      </c>
      <c r="C40" s="152">
        <f t="shared" si="5"/>
        <v>154649.82999999999</v>
      </c>
      <c r="D40" s="152">
        <f t="shared" si="7"/>
        <v>429.52540135054539</v>
      </c>
      <c r="E40" s="152"/>
      <c r="F40" s="152">
        <f t="shared" si="6"/>
        <v>21324835.913000003</v>
      </c>
      <c r="G40" s="152">
        <f t="shared" si="6"/>
        <v>9519172.1649999991</v>
      </c>
      <c r="H40" s="152">
        <f t="shared" si="8"/>
        <v>446.38899937311783</v>
      </c>
      <c r="I40" s="152"/>
      <c r="J40" s="152">
        <f t="shared" si="9"/>
        <v>21684884.072000004</v>
      </c>
      <c r="K40" s="152">
        <f t="shared" si="10"/>
        <v>9673821.9949999992</v>
      </c>
      <c r="L40" s="152">
        <f t="shared" si="11"/>
        <v>446.1090021454645</v>
      </c>
    </row>
    <row r="41" spans="1:12" x14ac:dyDescent="0.2">
      <c r="A41" s="141" t="s">
        <v>47</v>
      </c>
      <c r="B41" s="164">
        <f t="shared" si="5"/>
        <v>578993.84700000007</v>
      </c>
      <c r="C41" s="164">
        <f t="shared" si="5"/>
        <v>400114.01300000004</v>
      </c>
      <c r="D41" s="164">
        <f t="shared" si="7"/>
        <v>691.05054410016896</v>
      </c>
      <c r="E41" s="154"/>
      <c r="F41" s="164">
        <f t="shared" si="6"/>
        <v>49582222.618999995</v>
      </c>
      <c r="G41" s="164">
        <f t="shared" si="6"/>
        <v>38136817.217999995</v>
      </c>
      <c r="H41" s="164">
        <f t="shared" si="8"/>
        <v>769.16312346566531</v>
      </c>
      <c r="I41" s="154"/>
      <c r="J41" s="164">
        <f t="shared" si="9"/>
        <v>50161216.465999998</v>
      </c>
      <c r="K41" s="164">
        <f t="shared" si="10"/>
        <v>38536931.230999991</v>
      </c>
      <c r="L41" s="164">
        <f t="shared" si="11"/>
        <v>768.26149655124266</v>
      </c>
    </row>
    <row r="42" spans="1:12" ht="6" customHeight="1" x14ac:dyDescent="0.2">
      <c r="A42" s="142"/>
      <c r="B42" s="155"/>
      <c r="C42" s="155"/>
      <c r="D42" s="155"/>
      <c r="E42" s="156"/>
      <c r="F42" s="155"/>
      <c r="G42" s="155"/>
      <c r="H42" s="155"/>
      <c r="I42" s="155"/>
      <c r="J42" s="155"/>
      <c r="K42" s="155"/>
      <c r="L42" s="155"/>
    </row>
    <row r="43" spans="1:12" x14ac:dyDescent="0.2">
      <c r="A43" s="157" t="s">
        <v>3</v>
      </c>
      <c r="B43" s="158">
        <f>SUM(B34:B41)</f>
        <v>137043225.905</v>
      </c>
      <c r="C43" s="158">
        <f t="shared" ref="C43:K43" si="12">SUM(C34:C41)</f>
        <v>7001566.4550000001</v>
      </c>
      <c r="D43" s="158">
        <f>C43/B43*1000</f>
        <v>51.090204632614018</v>
      </c>
      <c r="E43" s="158"/>
      <c r="F43" s="158">
        <f t="shared" si="12"/>
        <v>796558107.90399992</v>
      </c>
      <c r="G43" s="158">
        <f t="shared" si="12"/>
        <v>126220415.62399998</v>
      </c>
      <c r="H43" s="158">
        <f>G43/F43*1000</f>
        <v>158.45726052067491</v>
      </c>
      <c r="I43" s="158"/>
      <c r="J43" s="158">
        <f t="shared" si="12"/>
        <v>933601333.80900002</v>
      </c>
      <c r="K43" s="158">
        <f t="shared" si="12"/>
        <v>133221982.079</v>
      </c>
      <c r="L43" s="158">
        <f>K43/J43*1000</f>
        <v>142.69686348397514</v>
      </c>
    </row>
    <row r="44" spans="1:12" ht="13.5" x14ac:dyDescent="0.2">
      <c r="A44" s="165" t="s">
        <v>432</v>
      </c>
      <c r="B44" s="166"/>
    </row>
    <row r="45" spans="1:12" x14ac:dyDescent="0.2">
      <c r="A45" s="167" t="s">
        <v>177</v>
      </c>
      <c r="F45" s="168"/>
    </row>
    <row r="46" spans="1:12" x14ac:dyDescent="0.2">
      <c r="A46" s="169" t="s">
        <v>214</v>
      </c>
    </row>
    <row r="47" spans="1:12" x14ac:dyDescent="0.2">
      <c r="A47" s="170" t="s">
        <v>433</v>
      </c>
    </row>
    <row r="49" spans="1:15" hidden="1" x14ac:dyDescent="0.2">
      <c r="A49" s="171" t="s">
        <v>222</v>
      </c>
      <c r="B49" s="172">
        <v>137043225.905</v>
      </c>
      <c r="C49" s="172">
        <v>7001566.4550000001</v>
      </c>
      <c r="D49" s="173" t="s">
        <v>302</v>
      </c>
      <c r="F49" s="172">
        <v>796558107.90400004</v>
      </c>
      <c r="G49" s="172">
        <v>126220415.624</v>
      </c>
      <c r="H49" s="173" t="s">
        <v>303</v>
      </c>
      <c r="J49" s="172">
        <v>933601333.80900002</v>
      </c>
      <c r="K49" s="172">
        <v>133221982.079</v>
      </c>
      <c r="L49" s="173" t="s">
        <v>304</v>
      </c>
      <c r="M49" s="174" t="s">
        <v>305</v>
      </c>
      <c r="N49" s="174"/>
      <c r="O49" s="174"/>
    </row>
    <row r="50" spans="1:15" hidden="1" x14ac:dyDescent="0.2"/>
    <row r="51" spans="1:15" hidden="1" x14ac:dyDescent="0.2"/>
    <row r="52" spans="1:15" hidden="1" x14ac:dyDescent="0.2">
      <c r="A52" s="175"/>
      <c r="B52" s="176" t="s">
        <v>231</v>
      </c>
      <c r="C52" s="176"/>
      <c r="D52" s="176"/>
      <c r="E52" s="176" t="s">
        <v>232</v>
      </c>
      <c r="F52" s="176"/>
      <c r="G52" s="176"/>
      <c r="H52" s="176" t="s">
        <v>233</v>
      </c>
      <c r="I52" s="176"/>
      <c r="J52" s="176"/>
    </row>
    <row r="53" spans="1:15" ht="25.5" hidden="1" x14ac:dyDescent="0.2">
      <c r="A53" s="177" t="s">
        <v>234</v>
      </c>
      <c r="B53" s="177" t="s">
        <v>52</v>
      </c>
      <c r="C53" s="177" t="s">
        <v>235</v>
      </c>
      <c r="D53" s="177" t="s">
        <v>236</v>
      </c>
      <c r="E53" s="177" t="s">
        <v>52</v>
      </c>
      <c r="F53" s="177" t="s">
        <v>235</v>
      </c>
      <c r="G53" s="177" t="s">
        <v>236</v>
      </c>
      <c r="H53" s="177" t="s">
        <v>52</v>
      </c>
      <c r="I53" s="177" t="s">
        <v>235</v>
      </c>
      <c r="J53" s="177" t="s">
        <v>236</v>
      </c>
    </row>
    <row r="54" spans="1:15" hidden="1" x14ac:dyDescent="0.2">
      <c r="A54" s="178" t="s">
        <v>237</v>
      </c>
      <c r="B54" s="179">
        <v>96687268.490999997</v>
      </c>
      <c r="C54" s="179">
        <v>1765384.1059999999</v>
      </c>
      <c r="D54" s="180" t="s">
        <v>238</v>
      </c>
      <c r="E54" s="179">
        <v>273021122.00300002</v>
      </c>
      <c r="F54" s="179">
        <v>6092144.2390000001</v>
      </c>
      <c r="G54" s="180" t="s">
        <v>239</v>
      </c>
      <c r="H54" s="179">
        <v>369708390.49400002</v>
      </c>
      <c r="I54" s="179">
        <v>7857528.3449999997</v>
      </c>
      <c r="J54" s="180" t="s">
        <v>240</v>
      </c>
    </row>
    <row r="55" spans="1:15" hidden="1" x14ac:dyDescent="0.2">
      <c r="A55" s="178" t="s">
        <v>241</v>
      </c>
      <c r="B55" s="179">
        <v>20416821.947999999</v>
      </c>
      <c r="C55" s="179">
        <v>1422254.7309999999</v>
      </c>
      <c r="D55" s="180" t="s">
        <v>242</v>
      </c>
      <c r="E55" s="179">
        <v>145325744.38499999</v>
      </c>
      <c r="F55" s="179">
        <v>10399657.077</v>
      </c>
      <c r="G55" s="180" t="s">
        <v>243</v>
      </c>
      <c r="H55" s="179">
        <v>165742566.333</v>
      </c>
      <c r="I55" s="179">
        <v>11821911.808</v>
      </c>
      <c r="J55" s="180" t="s">
        <v>244</v>
      </c>
    </row>
    <row r="56" spans="1:15" hidden="1" x14ac:dyDescent="0.2">
      <c r="A56" s="178" t="s">
        <v>245</v>
      </c>
      <c r="B56" s="179">
        <v>8210391.0789999999</v>
      </c>
      <c r="C56" s="179">
        <v>979316.35699999996</v>
      </c>
      <c r="D56" s="180" t="s">
        <v>246</v>
      </c>
      <c r="E56" s="179">
        <v>93461366.723000005</v>
      </c>
      <c r="F56" s="179">
        <v>11438655.280999999</v>
      </c>
      <c r="G56" s="180" t="s">
        <v>247</v>
      </c>
      <c r="H56" s="179">
        <v>101671757.802</v>
      </c>
      <c r="I56" s="179">
        <v>12417971.638</v>
      </c>
      <c r="J56" s="180" t="s">
        <v>248</v>
      </c>
    </row>
    <row r="57" spans="1:15" hidden="1" x14ac:dyDescent="0.2">
      <c r="A57" s="178" t="s">
        <v>249</v>
      </c>
      <c r="B57" s="179">
        <v>4847096.534</v>
      </c>
      <c r="C57" s="179">
        <v>831647.25</v>
      </c>
      <c r="D57" s="180" t="s">
        <v>250</v>
      </c>
      <c r="E57" s="179">
        <v>73092338.758000001</v>
      </c>
      <c r="F57" s="179">
        <v>12499596.342</v>
      </c>
      <c r="G57" s="180" t="s">
        <v>251</v>
      </c>
      <c r="H57" s="179">
        <v>77939435.291999996</v>
      </c>
      <c r="I57" s="179">
        <v>13331243.592</v>
      </c>
      <c r="J57" s="180" t="s">
        <v>252</v>
      </c>
    </row>
    <row r="58" spans="1:15" hidden="1" x14ac:dyDescent="0.2">
      <c r="A58" s="178" t="s">
        <v>253</v>
      </c>
      <c r="B58" s="179">
        <v>4036620.2459999998</v>
      </c>
      <c r="C58" s="179">
        <v>973943.67500000005</v>
      </c>
      <c r="D58" s="180" t="s">
        <v>254</v>
      </c>
      <c r="E58" s="179">
        <v>90099512.498999998</v>
      </c>
      <c r="F58" s="179">
        <v>21882925.410999998</v>
      </c>
      <c r="G58" s="180" t="s">
        <v>255</v>
      </c>
      <c r="H58" s="179">
        <v>94136132.745000005</v>
      </c>
      <c r="I58" s="179">
        <v>22856869.085999999</v>
      </c>
      <c r="J58" s="180" t="s">
        <v>256</v>
      </c>
    </row>
    <row r="59" spans="1:15" hidden="1" x14ac:dyDescent="0.2">
      <c r="A59" s="178" t="s">
        <v>257</v>
      </c>
      <c r="B59" s="179">
        <v>1290202.733</v>
      </c>
      <c r="C59" s="179">
        <v>410271.66399999999</v>
      </c>
      <c r="D59" s="180" t="s">
        <v>258</v>
      </c>
      <c r="E59" s="179">
        <v>42385675.745999999</v>
      </c>
      <c r="F59" s="179">
        <v>14470510.532</v>
      </c>
      <c r="G59" s="180" t="s">
        <v>259</v>
      </c>
      <c r="H59" s="179">
        <v>43675878.479000002</v>
      </c>
      <c r="I59" s="179">
        <v>14880782.196</v>
      </c>
      <c r="J59" s="180" t="s">
        <v>260</v>
      </c>
    </row>
    <row r="60" spans="1:15" hidden="1" x14ac:dyDescent="0.2">
      <c r="A60" s="178" t="s">
        <v>261</v>
      </c>
      <c r="B60" s="179">
        <v>352597.30099999998</v>
      </c>
      <c r="C60" s="179">
        <v>151381.245</v>
      </c>
      <c r="D60" s="180" t="s">
        <v>262</v>
      </c>
      <c r="E60" s="179">
        <v>18194528.534000002</v>
      </c>
      <c r="F60" s="179">
        <v>8090009.216</v>
      </c>
      <c r="G60" s="180" t="s">
        <v>263</v>
      </c>
      <c r="H60" s="179">
        <v>18547125.835000001</v>
      </c>
      <c r="I60" s="179">
        <v>8241390.4610000001</v>
      </c>
      <c r="J60" s="180" t="s">
        <v>264</v>
      </c>
    </row>
    <row r="61" spans="1:15" hidden="1" x14ac:dyDescent="0.2">
      <c r="A61" s="178" t="s">
        <v>265</v>
      </c>
      <c r="B61" s="179">
        <v>520703.34</v>
      </c>
      <c r="C61" s="179">
        <v>339009.32500000001</v>
      </c>
      <c r="D61" s="180" t="s">
        <v>266</v>
      </c>
      <c r="E61" s="179">
        <v>36923786.931999996</v>
      </c>
      <c r="F61" s="179">
        <v>26357071.267999999</v>
      </c>
      <c r="G61" s="180" t="s">
        <v>267</v>
      </c>
      <c r="H61" s="179">
        <v>37444490.272</v>
      </c>
      <c r="I61" s="179">
        <v>26696080.592999998</v>
      </c>
      <c r="J61" s="180" t="s">
        <v>268</v>
      </c>
    </row>
    <row r="62" spans="1:15" hidden="1" x14ac:dyDescent="0.2">
      <c r="A62" s="178" t="s">
        <v>269</v>
      </c>
      <c r="B62" s="179">
        <v>136361701.67199999</v>
      </c>
      <c r="C62" s="179">
        <v>6873208.3530000001</v>
      </c>
      <c r="D62" s="180" t="s">
        <v>270</v>
      </c>
      <c r="E62" s="179">
        <v>772504075.58000004</v>
      </c>
      <c r="F62" s="179">
        <v>111230569.366</v>
      </c>
      <c r="G62" s="180" t="s">
        <v>271</v>
      </c>
      <c r="H62" s="179">
        <v>908865777.25199997</v>
      </c>
      <c r="I62" s="179">
        <v>118103777.719</v>
      </c>
      <c r="J62" s="180" t="s">
        <v>272</v>
      </c>
    </row>
    <row r="63" spans="1:15" ht="15" hidden="1" x14ac:dyDescent="0.25">
      <c r="A63" s="181"/>
      <c r="B63" s="182" t="s">
        <v>273</v>
      </c>
      <c r="C63" s="183"/>
      <c r="D63" s="183"/>
      <c r="E63" s="183"/>
      <c r="F63" s="183"/>
      <c r="G63" s="183"/>
      <c r="H63" s="183"/>
      <c r="I63" s="181"/>
      <c r="J63" s="181"/>
    </row>
    <row r="64" spans="1:15" hidden="1" x14ac:dyDescent="0.2">
      <c r="A64" s="175"/>
      <c r="B64" s="176" t="s">
        <v>231</v>
      </c>
      <c r="C64" s="176"/>
      <c r="D64" s="176"/>
      <c r="E64" s="176" t="s">
        <v>232</v>
      </c>
      <c r="F64" s="176"/>
      <c r="G64" s="176"/>
      <c r="H64" s="176" t="s">
        <v>233</v>
      </c>
      <c r="I64" s="176"/>
      <c r="J64" s="176"/>
    </row>
    <row r="65" spans="1:10" ht="25.5" hidden="1" x14ac:dyDescent="0.2">
      <c r="A65" s="177" t="s">
        <v>234</v>
      </c>
      <c r="B65" s="177" t="s">
        <v>52</v>
      </c>
      <c r="C65" s="177" t="s">
        <v>235</v>
      </c>
      <c r="D65" s="177" t="s">
        <v>236</v>
      </c>
      <c r="E65" s="177" t="s">
        <v>52</v>
      </c>
      <c r="F65" s="177" t="s">
        <v>235</v>
      </c>
      <c r="G65" s="177" t="s">
        <v>236</v>
      </c>
      <c r="H65" s="177" t="s">
        <v>52</v>
      </c>
      <c r="I65" s="177" t="s">
        <v>235</v>
      </c>
      <c r="J65" s="177" t="s">
        <v>236</v>
      </c>
    </row>
    <row r="66" spans="1:10" hidden="1" x14ac:dyDescent="0.2">
      <c r="A66" s="178" t="s">
        <v>237</v>
      </c>
      <c r="B66" s="179">
        <v>242513.90400000001</v>
      </c>
      <c r="C66" s="179">
        <v>4906.1710000000003</v>
      </c>
      <c r="D66" s="180" t="s">
        <v>274</v>
      </c>
      <c r="E66" s="179">
        <v>727687.10499999998</v>
      </c>
      <c r="F66" s="179">
        <v>21587.278999999999</v>
      </c>
      <c r="G66" s="180" t="s">
        <v>275</v>
      </c>
      <c r="H66" s="179">
        <v>970201.00899999996</v>
      </c>
      <c r="I66" s="179">
        <v>26493.45</v>
      </c>
      <c r="J66" s="180" t="s">
        <v>276</v>
      </c>
    </row>
    <row r="67" spans="1:10" hidden="1" x14ac:dyDescent="0.2">
      <c r="A67" s="178" t="s">
        <v>241</v>
      </c>
      <c r="B67" s="179">
        <v>164831.948</v>
      </c>
      <c r="C67" s="179">
        <v>12460.286</v>
      </c>
      <c r="D67" s="180" t="s">
        <v>277</v>
      </c>
      <c r="E67" s="179">
        <v>1213701</v>
      </c>
      <c r="F67" s="179">
        <v>88335.282999999996</v>
      </c>
      <c r="G67" s="180" t="s">
        <v>278</v>
      </c>
      <c r="H67" s="179">
        <v>1378532.9480000001</v>
      </c>
      <c r="I67" s="179">
        <v>100795.569</v>
      </c>
      <c r="J67" s="180" t="s">
        <v>279</v>
      </c>
    </row>
    <row r="68" spans="1:10" hidden="1" x14ac:dyDescent="0.2">
      <c r="A68" s="178" t="s">
        <v>245</v>
      </c>
      <c r="B68" s="179">
        <v>39096.519</v>
      </c>
      <c r="C68" s="179">
        <v>4492.6030000000001</v>
      </c>
      <c r="D68" s="180" t="s">
        <v>280</v>
      </c>
      <c r="E68" s="179">
        <v>671442.375</v>
      </c>
      <c r="F68" s="179">
        <v>83121.206999999995</v>
      </c>
      <c r="G68" s="180" t="s">
        <v>281</v>
      </c>
      <c r="H68" s="179">
        <v>710538.89399999997</v>
      </c>
      <c r="I68" s="179">
        <v>87613.81</v>
      </c>
      <c r="J68" s="180" t="s">
        <v>282</v>
      </c>
    </row>
    <row r="69" spans="1:10" hidden="1" x14ac:dyDescent="0.2">
      <c r="A69" s="178" t="s">
        <v>249</v>
      </c>
      <c r="B69" s="179">
        <v>54141.748</v>
      </c>
      <c r="C69" s="179">
        <v>9392.5390000000007</v>
      </c>
      <c r="D69" s="180" t="s">
        <v>283</v>
      </c>
      <c r="E69" s="179">
        <v>1117560.4909999999</v>
      </c>
      <c r="F69" s="179">
        <v>205081.82399999999</v>
      </c>
      <c r="G69" s="180" t="s">
        <v>284</v>
      </c>
      <c r="H69" s="179">
        <v>1171702.2390000001</v>
      </c>
      <c r="I69" s="179">
        <v>214474.36300000001</v>
      </c>
      <c r="J69" s="180" t="s">
        <v>285</v>
      </c>
    </row>
    <row r="70" spans="1:10" hidden="1" x14ac:dyDescent="0.2">
      <c r="A70" s="178" t="s">
        <v>253</v>
      </c>
      <c r="B70" s="179">
        <v>74573.678</v>
      </c>
      <c r="C70" s="179">
        <v>17237.937999999998</v>
      </c>
      <c r="D70" s="180" t="s">
        <v>286</v>
      </c>
      <c r="E70" s="179">
        <v>2330695.9219999998</v>
      </c>
      <c r="F70" s="179">
        <v>604080.29</v>
      </c>
      <c r="G70" s="180" t="s">
        <v>287</v>
      </c>
      <c r="H70" s="179">
        <v>2405269.6</v>
      </c>
      <c r="I70" s="179">
        <v>621318.228</v>
      </c>
      <c r="J70" s="180" t="s">
        <v>288</v>
      </c>
    </row>
    <row r="71" spans="1:10" hidden="1" x14ac:dyDescent="0.2">
      <c r="A71" s="178" t="s">
        <v>257</v>
      </c>
      <c r="B71" s="179">
        <v>40625.071000000004</v>
      </c>
      <c r="C71" s="179">
        <v>15495.291999999999</v>
      </c>
      <c r="D71" s="180" t="s">
        <v>289</v>
      </c>
      <c r="E71" s="179">
        <v>2204202.3650000002</v>
      </c>
      <c r="F71" s="179">
        <v>778731.47600000002</v>
      </c>
      <c r="G71" s="180" t="s">
        <v>290</v>
      </c>
      <c r="H71" s="179">
        <v>2244827.4360000002</v>
      </c>
      <c r="I71" s="179">
        <v>794226.76800000004</v>
      </c>
      <c r="J71" s="180" t="s">
        <v>291</v>
      </c>
    </row>
    <row r="72" spans="1:10" hidden="1" x14ac:dyDescent="0.2">
      <c r="A72" s="178" t="s">
        <v>261</v>
      </c>
      <c r="B72" s="179">
        <v>7450.8580000000002</v>
      </c>
      <c r="C72" s="179">
        <v>3268.585</v>
      </c>
      <c r="D72" s="180" t="s">
        <v>292</v>
      </c>
      <c r="E72" s="179">
        <v>3130307.3790000002</v>
      </c>
      <c r="F72" s="179">
        <v>1429162.949</v>
      </c>
      <c r="G72" s="180" t="s">
        <v>293</v>
      </c>
      <c r="H72" s="179">
        <v>3137758.2370000002</v>
      </c>
      <c r="I72" s="179">
        <v>1432431.534</v>
      </c>
      <c r="J72" s="180" t="s">
        <v>294</v>
      </c>
    </row>
    <row r="73" spans="1:10" hidden="1" x14ac:dyDescent="0.2">
      <c r="A73" s="178" t="s">
        <v>265</v>
      </c>
      <c r="B73" s="179">
        <v>58290.506999999998</v>
      </c>
      <c r="C73" s="179">
        <v>61104.688000000002</v>
      </c>
      <c r="D73" s="180" t="s">
        <v>295</v>
      </c>
      <c r="E73" s="179">
        <v>12658435.687000001</v>
      </c>
      <c r="F73" s="179">
        <v>11779745.949999999</v>
      </c>
      <c r="G73" s="180" t="s">
        <v>296</v>
      </c>
      <c r="H73" s="179">
        <v>12716726.194</v>
      </c>
      <c r="I73" s="179">
        <v>11840850.638</v>
      </c>
      <c r="J73" s="180" t="s">
        <v>297</v>
      </c>
    </row>
    <row r="74" spans="1:10" ht="25.5" hidden="1" x14ac:dyDescent="0.2">
      <c r="A74" s="178" t="s">
        <v>298</v>
      </c>
      <c r="B74" s="179">
        <v>681524.23300000001</v>
      </c>
      <c r="C74" s="179">
        <v>128358.102</v>
      </c>
      <c r="D74" s="180" t="s">
        <v>299</v>
      </c>
      <c r="E74" s="179">
        <v>24054032.324000001</v>
      </c>
      <c r="F74" s="179">
        <v>14989846.257999999</v>
      </c>
      <c r="G74" s="180" t="s">
        <v>300</v>
      </c>
      <c r="H74" s="179">
        <v>24735556.557</v>
      </c>
      <c r="I74" s="179">
        <v>15118204.359999999</v>
      </c>
      <c r="J74" s="180" t="s">
        <v>301</v>
      </c>
    </row>
    <row r="75" spans="1:10" hidden="1" x14ac:dyDescent="0.2"/>
    <row r="76" spans="1:10" hidden="1" x14ac:dyDescent="0.2">
      <c r="B76" s="184">
        <f>B62+B74</f>
        <v>137043225.905</v>
      </c>
      <c r="C76" s="184">
        <f t="shared" ref="C76:I76" si="13">C62+C74</f>
        <v>7001566.4550000001</v>
      </c>
      <c r="D76" s="184"/>
      <c r="E76" s="184">
        <f t="shared" si="13"/>
        <v>796558107.90400004</v>
      </c>
      <c r="F76" s="184">
        <f t="shared" si="13"/>
        <v>126220415.624</v>
      </c>
      <c r="G76" s="184"/>
      <c r="H76" s="184">
        <f t="shared" si="13"/>
        <v>933601333.80900002</v>
      </c>
      <c r="I76" s="184">
        <f t="shared" si="13"/>
        <v>133221982.079</v>
      </c>
      <c r="J76" s="184"/>
    </row>
    <row r="77" spans="1:10" hidden="1" x14ac:dyDescent="0.2">
      <c r="B77" s="184">
        <f>B49-B76</f>
        <v>0</v>
      </c>
      <c r="C77" s="184">
        <f t="shared" ref="C77" si="14">C49-C76</f>
        <v>0</v>
      </c>
      <c r="D77" s="184"/>
      <c r="E77" s="184">
        <f>F49-E76</f>
        <v>0</v>
      </c>
      <c r="F77" s="184">
        <f>G49-F76</f>
        <v>0</v>
      </c>
      <c r="G77" s="184"/>
      <c r="H77" s="184">
        <f>J49-H76</f>
        <v>0</v>
      </c>
      <c r="I77" s="184">
        <f>K49-I76</f>
        <v>0</v>
      </c>
    </row>
  </sheetData>
  <mergeCells count="15">
    <mergeCell ref="B52:D52"/>
    <mergeCell ref="E52:G52"/>
    <mergeCell ref="H52:J52"/>
    <mergeCell ref="B63:H63"/>
    <mergeCell ref="B64:D64"/>
    <mergeCell ref="E64:G64"/>
    <mergeCell ref="H64:J64"/>
    <mergeCell ref="A1:M1"/>
    <mergeCell ref="A32:L32"/>
    <mergeCell ref="A19:L19"/>
    <mergeCell ref="A6:L6"/>
    <mergeCell ref="B3:D3"/>
    <mergeCell ref="F3:H3"/>
    <mergeCell ref="J3:L3"/>
    <mergeCell ref="A3:A4"/>
  </mergeCells>
  <phoneticPr fontId="0" type="noConversion"/>
  <pageMargins left="0.23" right="0.15" top="0.25" bottom="0.19" header="0.5" footer="0.21"/>
  <pageSetup paperSize="9" scale="9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3:J64"/>
  <sheetViews>
    <sheetView topLeftCell="C24" workbookViewId="0">
      <selection activeCell="B47" sqref="B47"/>
    </sheetView>
  </sheetViews>
  <sheetFormatPr defaultRowHeight="12.75" x14ac:dyDescent="0.2"/>
  <cols>
    <col min="2" max="2" width="65.85546875" customWidth="1"/>
    <col min="3" max="3" width="15" customWidth="1"/>
    <col min="4" max="4" width="20.28515625" customWidth="1"/>
    <col min="6" max="6" width="18" customWidth="1"/>
    <col min="7" max="7" width="14.42578125" customWidth="1"/>
    <col min="9" max="9" width="15.140625" customWidth="1"/>
    <col min="10" max="10" width="13.85546875" customWidth="1"/>
  </cols>
  <sheetData>
    <row r="3" spans="2:10" ht="15" x14ac:dyDescent="0.25">
      <c r="B3" s="25" t="s">
        <v>219</v>
      </c>
      <c r="C3" s="25"/>
      <c r="D3" s="25"/>
      <c r="E3" s="25"/>
      <c r="F3" s="25"/>
    </row>
    <row r="5" spans="2:10" ht="15" x14ac:dyDescent="0.25">
      <c r="C5" s="118" t="s">
        <v>220</v>
      </c>
      <c r="D5" s="118"/>
      <c r="E5" s="25"/>
      <c r="F5" s="119" t="s">
        <v>221</v>
      </c>
      <c r="G5" s="119"/>
      <c r="H5" s="25"/>
      <c r="I5" s="120" t="s">
        <v>222</v>
      </c>
      <c r="J5" s="120"/>
    </row>
    <row r="6" spans="2:10" ht="15" x14ac:dyDescent="0.25">
      <c r="B6" s="25" t="s">
        <v>223</v>
      </c>
      <c r="C6" s="118" t="s">
        <v>224</v>
      </c>
      <c r="D6" s="118"/>
      <c r="E6" s="25"/>
      <c r="F6" s="119" t="s">
        <v>225</v>
      </c>
      <c r="G6" s="119"/>
      <c r="H6" s="25"/>
      <c r="I6" s="26"/>
      <c r="J6" s="26"/>
    </row>
    <row r="7" spans="2:10" ht="15" x14ac:dyDescent="0.25">
      <c r="C7" s="27" t="s">
        <v>52</v>
      </c>
      <c r="D7" s="27" t="s">
        <v>226</v>
      </c>
      <c r="E7" s="25"/>
      <c r="F7" s="28" t="s">
        <v>52</v>
      </c>
      <c r="G7" s="28" t="s">
        <v>226</v>
      </c>
      <c r="H7" s="25"/>
      <c r="I7" s="26" t="s">
        <v>52</v>
      </c>
      <c r="J7" s="26" t="s">
        <v>226</v>
      </c>
    </row>
    <row r="8" spans="2:10" ht="15" x14ac:dyDescent="0.25">
      <c r="B8" t="s">
        <v>11</v>
      </c>
      <c r="C8" s="27"/>
      <c r="D8" s="27" t="s">
        <v>227</v>
      </c>
      <c r="E8" s="25"/>
      <c r="F8" s="28"/>
      <c r="G8" s="28" t="s">
        <v>227</v>
      </c>
      <c r="H8" s="25"/>
      <c r="I8" s="26"/>
      <c r="J8" s="26" t="s">
        <v>227</v>
      </c>
    </row>
    <row r="9" spans="2:10" x14ac:dyDescent="0.2">
      <c r="B9" t="s">
        <v>11</v>
      </c>
      <c r="C9" s="29"/>
      <c r="D9" s="29"/>
      <c r="F9" s="30"/>
      <c r="G9" s="30"/>
      <c r="I9" s="31"/>
      <c r="J9" s="31"/>
    </row>
    <row r="10" spans="2:10" ht="39.75" customHeight="1" x14ac:dyDescent="0.2">
      <c r="B10" s="32" t="s">
        <v>61</v>
      </c>
      <c r="C10" s="33">
        <v>17693363.5</v>
      </c>
      <c r="D10" s="33">
        <v>424305.158</v>
      </c>
      <c r="E10" s="34"/>
      <c r="F10" s="33">
        <v>44575685.159999996</v>
      </c>
      <c r="G10" s="33">
        <v>11154029.095000001</v>
      </c>
      <c r="H10" s="34"/>
      <c r="I10" s="33">
        <v>62269048.659999996</v>
      </c>
      <c r="J10" s="33">
        <v>11578334.253</v>
      </c>
    </row>
    <row r="11" spans="2:10" ht="27.75" customHeight="1" x14ac:dyDescent="0.2">
      <c r="B11" s="32" t="s">
        <v>62</v>
      </c>
      <c r="C11" s="33">
        <v>3499222.182</v>
      </c>
      <c r="D11" s="33">
        <v>82170.341</v>
      </c>
      <c r="E11" s="34"/>
      <c r="F11" s="33">
        <v>10167800.664999999</v>
      </c>
      <c r="G11" s="33">
        <v>2285422.6839999999</v>
      </c>
      <c r="H11" s="34"/>
      <c r="I11" s="33">
        <v>13667022.846999999</v>
      </c>
      <c r="J11" s="33">
        <v>2367593.0249999999</v>
      </c>
    </row>
    <row r="12" spans="2:10" ht="25.5" x14ac:dyDescent="0.2">
      <c r="B12" s="32" t="s">
        <v>228</v>
      </c>
      <c r="C12" s="33">
        <v>111869455.625</v>
      </c>
      <c r="D12" s="33">
        <v>1875325.426</v>
      </c>
      <c r="E12" s="34"/>
      <c r="F12" s="33">
        <v>40978999.204999998</v>
      </c>
      <c r="G12" s="33">
        <v>6182240.6210000003</v>
      </c>
      <c r="H12" s="34"/>
      <c r="I12" s="33">
        <v>152848454.82999998</v>
      </c>
      <c r="J12" s="33">
        <v>8057566.0470000003</v>
      </c>
    </row>
    <row r="13" spans="2:10" ht="38.25" x14ac:dyDescent="0.2">
      <c r="B13" s="32" t="s">
        <v>64</v>
      </c>
      <c r="C13" s="33">
        <v>31839050.848000001</v>
      </c>
      <c r="D13" s="33">
        <v>770403.09699999995</v>
      </c>
      <c r="E13" s="34"/>
      <c r="F13" s="33">
        <v>94313094.112000003</v>
      </c>
      <c r="G13" s="33">
        <v>22708885.899999999</v>
      </c>
      <c r="H13" s="34"/>
      <c r="I13" s="33">
        <v>126152144.96000001</v>
      </c>
      <c r="J13" s="33">
        <v>23479288.997000001</v>
      </c>
    </row>
    <row r="14" spans="2:10" ht="25.5" x14ac:dyDescent="0.2">
      <c r="B14" s="32" t="s">
        <v>65</v>
      </c>
      <c r="C14" s="33">
        <v>2300841.2650000001</v>
      </c>
      <c r="D14" s="33">
        <v>52520.601000000002</v>
      </c>
      <c r="E14" s="34"/>
      <c r="F14" s="33">
        <v>5500425.608</v>
      </c>
      <c r="G14" s="33">
        <v>1563781.2120000001</v>
      </c>
      <c r="H14" s="34"/>
      <c r="I14" s="33">
        <v>7801266.8729999997</v>
      </c>
      <c r="J14" s="33">
        <v>1616301.8130000001</v>
      </c>
    </row>
    <row r="15" spans="2:10" ht="38.25" x14ac:dyDescent="0.2">
      <c r="B15" s="32" t="s">
        <v>66</v>
      </c>
      <c r="C15" s="33">
        <v>15607388.287</v>
      </c>
      <c r="D15" s="33">
        <v>325977.39500000002</v>
      </c>
      <c r="E15" s="34"/>
      <c r="F15" s="33">
        <v>26295145.526999999</v>
      </c>
      <c r="G15" s="33">
        <v>6141171.0379999997</v>
      </c>
      <c r="H15" s="34"/>
      <c r="I15" s="33">
        <v>41902533.813999996</v>
      </c>
      <c r="J15" s="33">
        <v>6467148.4330000002</v>
      </c>
    </row>
    <row r="16" spans="2:10" x14ac:dyDescent="0.2">
      <c r="B16" s="32" t="s">
        <v>67</v>
      </c>
      <c r="C16" s="33">
        <v>11622076.608999999</v>
      </c>
      <c r="D16" s="33">
        <v>284695.79599999997</v>
      </c>
      <c r="E16" s="34"/>
      <c r="F16" s="33">
        <v>33401074.835000001</v>
      </c>
      <c r="G16" s="33">
        <v>4717345.5789999999</v>
      </c>
      <c r="H16" s="34"/>
      <c r="I16" s="33">
        <v>45023151.443999998</v>
      </c>
      <c r="J16" s="33">
        <v>5002041.375</v>
      </c>
    </row>
    <row r="17" spans="2:10" ht="38.25" x14ac:dyDescent="0.2">
      <c r="B17" s="32" t="s">
        <v>68</v>
      </c>
      <c r="C17" s="33">
        <v>9158520.375</v>
      </c>
      <c r="D17" s="33">
        <v>210062.85800000001</v>
      </c>
      <c r="E17" s="34"/>
      <c r="F17" s="33">
        <v>28085382.642000001</v>
      </c>
      <c r="G17" s="33">
        <v>7371196.398</v>
      </c>
      <c r="H17" s="34"/>
      <c r="I17" s="33">
        <v>37243903.017000005</v>
      </c>
      <c r="J17" s="33">
        <v>7581259.2560000001</v>
      </c>
    </row>
    <row r="18" spans="2:10" ht="38.25" x14ac:dyDescent="0.2">
      <c r="B18" s="32" t="s">
        <v>69</v>
      </c>
      <c r="C18" s="33">
        <v>66773669.038999997</v>
      </c>
      <c r="D18" s="33">
        <v>1292531.2009999999</v>
      </c>
      <c r="E18" s="34"/>
      <c r="F18" s="33">
        <v>52284044.865000002</v>
      </c>
      <c r="G18" s="33">
        <v>10287391.947000001</v>
      </c>
      <c r="H18" s="34"/>
      <c r="I18" s="33">
        <v>119057713.904</v>
      </c>
      <c r="J18" s="33">
        <v>11579923.148</v>
      </c>
    </row>
    <row r="19" spans="2:10" ht="25.5" x14ac:dyDescent="0.2">
      <c r="B19" s="32" t="s">
        <v>70</v>
      </c>
      <c r="C19" s="33">
        <v>18913852.232999999</v>
      </c>
      <c r="D19" s="33">
        <v>436592.51</v>
      </c>
      <c r="E19" s="34"/>
      <c r="F19" s="33">
        <v>54950842.648999996</v>
      </c>
      <c r="G19" s="33">
        <v>13795862.608999999</v>
      </c>
      <c r="H19" s="34"/>
      <c r="I19" s="33">
        <v>73864694.881999999</v>
      </c>
      <c r="J19" s="33">
        <v>14232455.119000001</v>
      </c>
    </row>
    <row r="20" spans="2:10" ht="51" x14ac:dyDescent="0.2">
      <c r="B20" s="32" t="s">
        <v>71</v>
      </c>
      <c r="C20" s="33">
        <v>3344493.4989999998</v>
      </c>
      <c r="D20" s="33">
        <v>75528.968999999997</v>
      </c>
      <c r="E20" s="34"/>
      <c r="F20" s="33">
        <v>7035194.926</v>
      </c>
      <c r="G20" s="33">
        <v>1876292.118</v>
      </c>
      <c r="H20" s="34"/>
      <c r="I20" s="33">
        <v>10379688.425000001</v>
      </c>
      <c r="J20" s="33">
        <v>1951821.0870000001</v>
      </c>
    </row>
    <row r="21" spans="2:10" x14ac:dyDescent="0.2">
      <c r="B21" s="32" t="s">
        <v>72</v>
      </c>
      <c r="C21" s="33">
        <v>7654438.6979999999</v>
      </c>
      <c r="D21" s="33">
        <v>142785.60699999999</v>
      </c>
      <c r="E21" s="34"/>
      <c r="F21" s="33">
        <v>8219788.3990000002</v>
      </c>
      <c r="G21" s="33">
        <v>2422275.1749999998</v>
      </c>
      <c r="H21" s="34"/>
      <c r="I21" s="33">
        <v>15874227.096999999</v>
      </c>
      <c r="J21" s="33">
        <v>2565060.7820000001</v>
      </c>
    </row>
    <row r="22" spans="2:10" x14ac:dyDescent="0.2">
      <c r="B22" s="32" t="s">
        <v>73</v>
      </c>
      <c r="C22" s="33">
        <v>4330814.5209999997</v>
      </c>
      <c r="D22" s="33">
        <v>62491.580999999998</v>
      </c>
      <c r="E22" s="34"/>
      <c r="F22" s="33">
        <v>5559128.1299999999</v>
      </c>
      <c r="G22" s="33">
        <v>1697991.1529999999</v>
      </c>
      <c r="H22" s="34"/>
      <c r="I22" s="33">
        <v>9889942.6510000005</v>
      </c>
      <c r="J22" s="33">
        <v>1760482.7339999999</v>
      </c>
    </row>
    <row r="23" spans="2:10" x14ac:dyDescent="0.2">
      <c r="B23" s="32" t="s">
        <v>74</v>
      </c>
      <c r="C23" s="33">
        <v>60214776.924000002</v>
      </c>
      <c r="D23" s="33">
        <v>1313884.6270000001</v>
      </c>
      <c r="E23" s="34"/>
      <c r="F23" s="33">
        <v>54677412.423</v>
      </c>
      <c r="G23" s="33">
        <v>9369317.8100000005</v>
      </c>
      <c r="H23" s="34"/>
      <c r="I23" s="33">
        <v>114892189.347</v>
      </c>
      <c r="J23" s="33">
        <v>10683202.437000001</v>
      </c>
    </row>
    <row r="24" spans="2:10" x14ac:dyDescent="0.2">
      <c r="B24" s="32" t="s">
        <v>75</v>
      </c>
      <c r="C24" s="33">
        <v>1869494.2790000001</v>
      </c>
      <c r="D24" s="33">
        <v>47752.665999999997</v>
      </c>
      <c r="E24" s="34"/>
      <c r="F24" s="33">
        <v>13743129.943</v>
      </c>
      <c r="G24" s="33">
        <v>3807133.486</v>
      </c>
      <c r="H24" s="34"/>
      <c r="I24" s="33">
        <v>15612624.221999999</v>
      </c>
      <c r="J24" s="33">
        <v>3854886.1519999998</v>
      </c>
    </row>
    <row r="25" spans="2:10" ht="25.5" x14ac:dyDescent="0.2">
      <c r="B25" s="32" t="s">
        <v>76</v>
      </c>
      <c r="C25" s="33">
        <v>4952689.2350000003</v>
      </c>
      <c r="D25" s="33">
        <v>125199.505</v>
      </c>
      <c r="E25" s="34"/>
      <c r="F25" s="33">
        <v>10768672.639</v>
      </c>
      <c r="G25" s="33">
        <v>2248715.2420000001</v>
      </c>
      <c r="H25" s="34"/>
      <c r="I25" s="33">
        <v>15721361.874000002</v>
      </c>
      <c r="J25" s="33">
        <v>2373914.747</v>
      </c>
    </row>
    <row r="26" spans="2:10" ht="51" x14ac:dyDescent="0.2">
      <c r="B26" s="32" t="s">
        <v>77</v>
      </c>
      <c r="C26" s="33">
        <v>329269.11700000003</v>
      </c>
      <c r="D26" s="33">
        <v>7969.8450000000003</v>
      </c>
      <c r="E26" s="34"/>
      <c r="F26" s="33">
        <v>575338.44900000002</v>
      </c>
      <c r="G26" s="33">
        <v>145078.51800000001</v>
      </c>
      <c r="H26" s="34"/>
      <c r="I26" s="33">
        <v>904607.56600000011</v>
      </c>
      <c r="J26" s="33">
        <v>153048.36300000001</v>
      </c>
    </row>
    <row r="27" spans="2:10" x14ac:dyDescent="0.2">
      <c r="B27" s="32" t="s">
        <v>78</v>
      </c>
      <c r="C27" s="33">
        <v>11382504.448999999</v>
      </c>
      <c r="D27" s="33">
        <v>292648.58500000002</v>
      </c>
      <c r="E27" s="34"/>
      <c r="F27" s="33">
        <v>49419879.369999997</v>
      </c>
      <c r="G27" s="33">
        <v>13171537.752</v>
      </c>
      <c r="H27" s="34"/>
      <c r="I27" s="33">
        <v>60802383.818999998</v>
      </c>
      <c r="J27" s="33">
        <v>13464186.336999999</v>
      </c>
    </row>
    <row r="28" spans="2:10" ht="25.5" x14ac:dyDescent="0.2">
      <c r="B28" s="32" t="s">
        <v>79</v>
      </c>
      <c r="C28" s="33">
        <v>10643323.009</v>
      </c>
      <c r="D28" s="33">
        <v>149780.56700000001</v>
      </c>
      <c r="E28" s="34"/>
      <c r="F28" s="33">
        <v>21868828.462000001</v>
      </c>
      <c r="G28" s="33">
        <v>4600791.1440000003</v>
      </c>
      <c r="H28" s="34"/>
      <c r="I28" s="33">
        <v>32512151.471000001</v>
      </c>
      <c r="J28" s="33">
        <v>4750571.7110000001</v>
      </c>
    </row>
    <row r="29" spans="2:10" x14ac:dyDescent="0.2">
      <c r="B29" s="32" t="s">
        <v>80</v>
      </c>
      <c r="C29" s="33">
        <v>5910503.9110000003</v>
      </c>
      <c r="D29" s="33">
        <v>123932.624</v>
      </c>
      <c r="E29" s="34"/>
      <c r="F29" s="33">
        <v>16552944.232000001</v>
      </c>
      <c r="G29" s="33">
        <v>4343212.8909999998</v>
      </c>
      <c r="H29" s="34"/>
      <c r="I29" s="33">
        <v>22463448.142999999</v>
      </c>
      <c r="J29" s="33">
        <v>4467145.5149999997</v>
      </c>
    </row>
    <row r="30" spans="2:10" x14ac:dyDescent="0.2">
      <c r="B30" s="34"/>
      <c r="C30" s="33"/>
      <c r="D30" s="33"/>
      <c r="E30" s="34"/>
      <c r="F30" s="33"/>
      <c r="G30" s="33"/>
      <c r="H30" s="34"/>
      <c r="I30" s="33"/>
      <c r="J30" s="33"/>
    </row>
    <row r="31" spans="2:10" x14ac:dyDescent="0.2">
      <c r="B31" s="34" t="s">
        <v>222</v>
      </c>
      <c r="C31" s="33">
        <v>399909747.60500002</v>
      </c>
      <c r="D31" s="33">
        <v>8096558.9589999998</v>
      </c>
      <c r="E31" s="34"/>
      <c r="F31" s="33">
        <v>578972812.24100006</v>
      </c>
      <c r="G31" s="33">
        <v>129889672.37199999</v>
      </c>
      <c r="H31" s="34"/>
      <c r="I31" s="33">
        <v>978882559.84600008</v>
      </c>
      <c r="J31" s="33">
        <v>137986231.331</v>
      </c>
    </row>
    <row r="36" spans="2:10" ht="15" x14ac:dyDescent="0.25">
      <c r="B36" s="121"/>
      <c r="C36" s="122"/>
      <c r="D36" s="122"/>
      <c r="E36" s="122"/>
      <c r="F36" s="122"/>
      <c r="G36" s="122"/>
      <c r="H36" s="122"/>
      <c r="I36" s="122"/>
      <c r="J36" s="122"/>
    </row>
    <row r="37" spans="2:10" x14ac:dyDescent="0.2">
      <c r="B37" s="35"/>
      <c r="C37" s="36"/>
      <c r="D37" s="36"/>
      <c r="E37" s="36"/>
      <c r="F37" s="36"/>
      <c r="G37" s="36"/>
      <c r="H37" s="36"/>
      <c r="I37" s="37"/>
      <c r="J37" s="36"/>
    </row>
    <row r="38" spans="2:10" x14ac:dyDescent="0.2">
      <c r="B38" s="38"/>
      <c r="C38" s="39"/>
      <c r="D38" s="39"/>
      <c r="E38" s="40"/>
      <c r="F38" s="39"/>
      <c r="G38" s="39"/>
      <c r="H38" s="40"/>
      <c r="I38" s="116"/>
      <c r="J38" s="116"/>
    </row>
    <row r="39" spans="2:10" x14ac:dyDescent="0.2">
      <c r="B39" s="41"/>
      <c r="C39" s="42"/>
      <c r="D39" s="42"/>
      <c r="E39" s="40"/>
      <c r="F39" s="42"/>
      <c r="G39" s="42"/>
      <c r="H39" s="40"/>
      <c r="I39" s="116"/>
      <c r="J39" s="116"/>
    </row>
    <row r="40" spans="2:10" x14ac:dyDescent="0.2">
      <c r="B40" s="40"/>
      <c r="C40" s="117"/>
      <c r="D40" s="43"/>
      <c r="E40" s="40"/>
      <c r="F40" s="117"/>
      <c r="G40" s="43"/>
      <c r="H40" s="40"/>
      <c r="I40" s="117"/>
      <c r="J40" s="43"/>
    </row>
    <row r="41" spans="2:10" x14ac:dyDescent="0.2">
      <c r="B41" s="41"/>
      <c r="C41" s="117"/>
      <c r="D41" s="43"/>
      <c r="E41" s="40"/>
      <c r="F41" s="117"/>
      <c r="G41" s="43"/>
      <c r="H41" s="40"/>
      <c r="I41" s="117"/>
      <c r="J41" s="43"/>
    </row>
    <row r="42" spans="2:10" x14ac:dyDescent="0.2">
      <c r="B42" s="35"/>
      <c r="C42" s="44"/>
      <c r="D42" s="44"/>
      <c r="E42" s="44"/>
      <c r="F42" s="44"/>
      <c r="G42" s="44"/>
      <c r="H42" s="44"/>
      <c r="I42" s="44"/>
      <c r="J42" s="44"/>
    </row>
    <row r="43" spans="2:10" x14ac:dyDescent="0.2">
      <c r="B43" s="45"/>
      <c r="C43" s="46"/>
      <c r="D43" s="47"/>
      <c r="E43" s="46"/>
      <c r="F43" s="46"/>
      <c r="G43" s="47"/>
      <c r="H43" s="46"/>
      <c r="I43" s="48"/>
      <c r="J43" s="46"/>
    </row>
    <row r="44" spans="2:10" x14ac:dyDescent="0.2">
      <c r="B44" s="45"/>
      <c r="C44" s="46"/>
      <c r="D44" s="47"/>
      <c r="E44" s="46"/>
      <c r="F44" s="46"/>
      <c r="G44" s="47"/>
      <c r="H44" s="46"/>
      <c r="I44" s="48"/>
      <c r="J44" s="46"/>
    </row>
    <row r="45" spans="2:10" x14ac:dyDescent="0.2">
      <c r="B45" s="45"/>
      <c r="C45" s="46"/>
      <c r="D45" s="47"/>
      <c r="E45" s="46"/>
      <c r="F45" s="46"/>
      <c r="G45" s="47"/>
      <c r="H45" s="46"/>
      <c r="I45" s="48"/>
      <c r="J45" s="46"/>
    </row>
    <row r="46" spans="2:10" x14ac:dyDescent="0.2">
      <c r="B46" s="45"/>
      <c r="C46" s="46"/>
      <c r="D46" s="47"/>
      <c r="E46" s="46"/>
      <c r="F46" s="46"/>
      <c r="G46" s="47"/>
      <c r="H46" s="46"/>
      <c r="I46" s="48"/>
      <c r="J46" s="46"/>
    </row>
    <row r="47" spans="2:10" x14ac:dyDescent="0.2">
      <c r="B47" s="45"/>
      <c r="C47" s="46"/>
      <c r="D47" s="47"/>
      <c r="E47" s="46"/>
      <c r="F47" s="46"/>
      <c r="G47" s="47"/>
      <c r="H47" s="46"/>
      <c r="I47" s="48"/>
      <c r="J47" s="46"/>
    </row>
    <row r="48" spans="2:10" x14ac:dyDescent="0.2">
      <c r="B48" s="45"/>
      <c r="C48" s="46"/>
      <c r="D48" s="47"/>
      <c r="E48" s="46"/>
      <c r="F48" s="46"/>
      <c r="G48" s="47"/>
      <c r="H48" s="46"/>
      <c r="I48" s="48"/>
      <c r="J48" s="46"/>
    </row>
    <row r="49" spans="2:10" x14ac:dyDescent="0.2">
      <c r="B49" s="45"/>
      <c r="C49" s="46"/>
      <c r="D49" s="47"/>
      <c r="E49" s="46"/>
      <c r="F49" s="46"/>
      <c r="G49" s="47"/>
      <c r="H49" s="46"/>
      <c r="I49" s="48"/>
      <c r="J49" s="46"/>
    </row>
    <row r="50" spans="2:10" x14ac:dyDescent="0.2">
      <c r="B50" s="45"/>
      <c r="C50" s="46"/>
      <c r="D50" s="47"/>
      <c r="E50" s="46"/>
      <c r="F50" s="46"/>
      <c r="G50" s="47"/>
      <c r="H50" s="46"/>
      <c r="I50" s="48"/>
      <c r="J50" s="46"/>
    </row>
    <row r="51" spans="2:10" x14ac:dyDescent="0.2">
      <c r="B51" s="45"/>
      <c r="C51" s="46"/>
      <c r="D51" s="47"/>
      <c r="E51" s="46"/>
      <c r="F51" s="46"/>
      <c r="G51" s="47"/>
      <c r="H51" s="46"/>
      <c r="I51" s="48"/>
      <c r="J51" s="46"/>
    </row>
    <row r="52" spans="2:10" x14ac:dyDescent="0.2">
      <c r="B52" s="45"/>
      <c r="C52" s="46"/>
      <c r="D52" s="47"/>
      <c r="E52" s="46"/>
      <c r="F52" s="46"/>
      <c r="G52" s="47"/>
      <c r="H52" s="46"/>
      <c r="I52" s="48"/>
      <c r="J52" s="46"/>
    </row>
    <row r="53" spans="2:10" x14ac:dyDescent="0.2">
      <c r="B53" s="45"/>
      <c r="C53" s="46"/>
      <c r="D53" s="47"/>
      <c r="E53" s="46"/>
      <c r="F53" s="46"/>
      <c r="G53" s="47"/>
      <c r="H53" s="46"/>
      <c r="I53" s="48"/>
      <c r="J53" s="46"/>
    </row>
    <row r="54" spans="2:10" x14ac:dyDescent="0.2">
      <c r="B54" s="45"/>
      <c r="C54" s="46"/>
      <c r="D54" s="47"/>
      <c r="E54" s="46"/>
      <c r="F54" s="46"/>
      <c r="G54" s="47"/>
      <c r="H54" s="46"/>
      <c r="I54" s="48"/>
      <c r="J54" s="46"/>
    </row>
    <row r="55" spans="2:10" x14ac:dyDescent="0.2">
      <c r="B55" s="45"/>
      <c r="C55" s="46"/>
      <c r="D55" s="47"/>
      <c r="E55" s="46"/>
      <c r="F55" s="46"/>
      <c r="G55" s="47"/>
      <c r="H55" s="46"/>
      <c r="I55" s="48"/>
      <c r="J55" s="46"/>
    </row>
    <row r="56" spans="2:10" x14ac:dyDescent="0.2">
      <c r="B56" s="45"/>
      <c r="C56" s="46"/>
      <c r="D56" s="47"/>
      <c r="E56" s="46"/>
      <c r="F56" s="46"/>
      <c r="G56" s="47"/>
      <c r="H56" s="46"/>
      <c r="I56" s="48"/>
      <c r="J56" s="46"/>
    </row>
    <row r="57" spans="2:10" x14ac:dyDescent="0.2">
      <c r="B57" s="45"/>
      <c r="C57" s="46"/>
      <c r="D57" s="47"/>
      <c r="E57" s="46"/>
      <c r="F57" s="46"/>
      <c r="G57" s="47"/>
      <c r="H57" s="46"/>
      <c r="I57" s="48"/>
      <c r="J57" s="46"/>
    </row>
    <row r="58" spans="2:10" x14ac:dyDescent="0.2">
      <c r="B58" s="45"/>
      <c r="C58" s="46"/>
      <c r="D58" s="47"/>
      <c r="E58" s="46"/>
      <c r="F58" s="46"/>
      <c r="G58" s="47"/>
      <c r="H58" s="46"/>
      <c r="I58" s="48"/>
      <c r="J58" s="46"/>
    </row>
    <row r="59" spans="2:10" x14ac:dyDescent="0.2">
      <c r="B59" s="45"/>
      <c r="C59" s="46"/>
      <c r="D59" s="47"/>
      <c r="E59" s="46"/>
      <c r="F59" s="46"/>
      <c r="G59" s="47"/>
      <c r="H59" s="46"/>
      <c r="I59" s="48"/>
      <c r="J59" s="46"/>
    </row>
    <row r="60" spans="2:10" x14ac:dyDescent="0.2">
      <c r="B60" s="45"/>
      <c r="C60" s="46"/>
      <c r="D60" s="47"/>
      <c r="E60" s="46"/>
      <c r="F60" s="46"/>
      <c r="G60" s="47"/>
      <c r="H60" s="46"/>
      <c r="I60" s="48"/>
      <c r="J60" s="46"/>
    </row>
    <row r="61" spans="2:10" x14ac:dyDescent="0.2">
      <c r="B61" s="45"/>
      <c r="C61" s="46"/>
      <c r="D61" s="47"/>
      <c r="E61" s="46"/>
      <c r="F61" s="46"/>
      <c r="G61" s="47"/>
      <c r="H61" s="46"/>
      <c r="I61" s="48"/>
      <c r="J61" s="46"/>
    </row>
    <row r="62" spans="2:10" x14ac:dyDescent="0.2">
      <c r="B62" s="45"/>
      <c r="C62" s="46"/>
      <c r="D62" s="47"/>
      <c r="E62" s="46"/>
      <c r="F62" s="46"/>
      <c r="G62" s="47"/>
      <c r="H62" s="46"/>
      <c r="I62" s="48"/>
      <c r="J62" s="46"/>
    </row>
    <row r="63" spans="2:10" x14ac:dyDescent="0.2">
      <c r="B63" s="41"/>
      <c r="C63" s="46"/>
      <c r="D63" s="47"/>
      <c r="E63" s="46"/>
      <c r="F63" s="46"/>
      <c r="G63" s="47"/>
      <c r="H63" s="46"/>
      <c r="I63" s="46"/>
      <c r="J63" s="46"/>
    </row>
    <row r="64" spans="2:10" x14ac:dyDescent="0.2">
      <c r="B64" s="49"/>
      <c r="C64" s="50"/>
      <c r="D64" s="51"/>
      <c r="E64" s="52"/>
      <c r="F64" s="46"/>
      <c r="G64" s="47"/>
      <c r="H64" s="52"/>
      <c r="I64" s="46"/>
      <c r="J64" s="46"/>
    </row>
  </sheetData>
  <mergeCells count="10">
    <mergeCell ref="I38:J39"/>
    <mergeCell ref="C40:C41"/>
    <mergeCell ref="F40:F41"/>
    <mergeCell ref="I40:I41"/>
    <mergeCell ref="C5:D5"/>
    <mergeCell ref="F5:G5"/>
    <mergeCell ref="I5:J5"/>
    <mergeCell ref="C6:D6"/>
    <mergeCell ref="F6:G6"/>
    <mergeCell ref="B36:J3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AQ70"/>
  <sheetViews>
    <sheetView zoomScale="90" zoomScaleNormal="90" zoomScaleSheetLayoutView="85" workbookViewId="0">
      <pane ySplit="6" topLeftCell="A7" activePane="bottomLeft" state="frozen"/>
      <selection activeCell="B48" sqref="B48"/>
      <selection pane="bottomLeft" sqref="A1:N1"/>
    </sheetView>
  </sheetViews>
  <sheetFormatPr defaultColWidth="9.140625" defaultRowHeight="12.75" x14ac:dyDescent="0.2"/>
  <cols>
    <col min="1" max="1" width="47.42578125" style="85" customWidth="1"/>
    <col min="2" max="16" width="17.140625" style="85" customWidth="1"/>
    <col min="17" max="17" width="25.5703125" style="85" customWidth="1"/>
    <col min="18" max="18" width="24.42578125" style="85" customWidth="1"/>
    <col min="19" max="25" width="14.140625" style="85" customWidth="1"/>
    <col min="26" max="31" width="16" style="147" customWidth="1"/>
    <col min="32" max="32" width="16" style="85" customWidth="1"/>
    <col min="33" max="33" width="25" style="85" customWidth="1"/>
    <col min="34" max="38" width="9.140625" style="85" hidden="1" customWidth="1"/>
    <col min="39" max="39" width="16.7109375" style="85" hidden="1" customWidth="1"/>
    <col min="40" max="40" width="9.140625" style="85" hidden="1" customWidth="1"/>
    <col min="41" max="41" width="2" style="85" hidden="1" customWidth="1"/>
    <col min="42" max="42" width="10.42578125" style="85" hidden="1" customWidth="1"/>
    <col min="43" max="43" width="9.140625" style="85" hidden="1" customWidth="1"/>
    <col min="44" max="44" width="0" style="85" hidden="1" customWidth="1"/>
    <col min="45" max="45" width="9.140625" style="85"/>
    <col min="46" max="46" width="12.5703125" style="85" customWidth="1"/>
    <col min="47" max="16384" width="9.140625" style="85"/>
  </cols>
  <sheetData>
    <row r="1" spans="1:42" s="241" customFormat="1" ht="18.75" x14ac:dyDescent="0.2">
      <c r="A1" s="140" t="s">
        <v>436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R1" s="242" t="s">
        <v>437</v>
      </c>
      <c r="S1" s="242"/>
      <c r="T1" s="242"/>
      <c r="U1" s="242"/>
      <c r="V1" s="242"/>
      <c r="W1" s="242"/>
      <c r="X1" s="242"/>
      <c r="Y1" s="242"/>
      <c r="Z1" s="242"/>
      <c r="AA1" s="243"/>
      <c r="AB1" s="243"/>
      <c r="AC1" s="243"/>
      <c r="AD1" s="243"/>
      <c r="AE1" s="243"/>
    </row>
    <row r="2" spans="1:42" s="241" customFormat="1" ht="15.75" x14ac:dyDescent="0.2">
      <c r="A2" s="243"/>
      <c r="R2" s="244"/>
      <c r="Z2" s="243"/>
      <c r="AA2" s="243"/>
      <c r="AB2" s="243"/>
      <c r="AC2" s="243"/>
      <c r="AD2" s="243"/>
      <c r="AE2" s="243"/>
    </row>
    <row r="3" spans="1:42" s="241" customFormat="1" ht="15.75" x14ac:dyDescent="0.2">
      <c r="A3" s="244" t="s">
        <v>60</v>
      </c>
      <c r="B3" s="243"/>
      <c r="C3" s="243"/>
      <c r="D3" s="243"/>
      <c r="E3" s="243"/>
      <c r="F3" s="243"/>
      <c r="G3" s="243"/>
      <c r="H3" s="243"/>
      <c r="I3" s="243"/>
      <c r="J3" s="243"/>
      <c r="R3" s="244" t="s">
        <v>60</v>
      </c>
      <c r="Z3" s="243"/>
      <c r="AA3" s="243"/>
      <c r="AB3" s="243"/>
      <c r="AC3" s="243"/>
      <c r="AD3" s="243"/>
      <c r="AE3" s="243"/>
    </row>
    <row r="4" spans="1:42" s="147" customFormat="1" ht="27.75" customHeight="1" x14ac:dyDescent="0.2">
      <c r="A4" s="190" t="s">
        <v>16</v>
      </c>
      <c r="B4" s="205" t="s">
        <v>15</v>
      </c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193"/>
      <c r="R4" s="190" t="s">
        <v>16</v>
      </c>
      <c r="S4" s="24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190"/>
    </row>
    <row r="5" spans="1:42" s="147" customFormat="1" ht="18" customHeight="1" x14ac:dyDescent="0.2">
      <c r="A5" s="246"/>
      <c r="B5" s="205" t="s">
        <v>17</v>
      </c>
      <c r="C5" s="245" t="s">
        <v>18</v>
      </c>
      <c r="D5" s="205" t="s">
        <v>21</v>
      </c>
      <c r="E5" s="205" t="s">
        <v>19</v>
      </c>
      <c r="F5" s="245" t="s">
        <v>87</v>
      </c>
      <c r="G5" s="247" t="s">
        <v>56</v>
      </c>
      <c r="H5" s="248" t="s">
        <v>55</v>
      </c>
      <c r="I5" s="205" t="s">
        <v>20</v>
      </c>
      <c r="J5" s="245" t="s">
        <v>81</v>
      </c>
      <c r="K5" s="245" t="s">
        <v>58</v>
      </c>
      <c r="L5" s="205" t="s">
        <v>22</v>
      </c>
      <c r="M5" s="205" t="s">
        <v>23</v>
      </c>
      <c r="N5" s="205" t="s">
        <v>24</v>
      </c>
      <c r="O5" s="205" t="s">
        <v>25</v>
      </c>
      <c r="P5" s="205" t="s">
        <v>26</v>
      </c>
      <c r="Q5" s="193"/>
      <c r="R5" s="246"/>
      <c r="S5" s="205" t="s">
        <v>27</v>
      </c>
      <c r="T5" s="205" t="s">
        <v>28</v>
      </c>
      <c r="U5" s="205" t="s">
        <v>29</v>
      </c>
      <c r="V5" s="205" t="s">
        <v>30</v>
      </c>
      <c r="W5" s="205" t="s">
        <v>31</v>
      </c>
      <c r="X5" s="205" t="s">
        <v>32</v>
      </c>
      <c r="Y5" s="205" t="s">
        <v>33</v>
      </c>
      <c r="Z5" s="205" t="s">
        <v>83</v>
      </c>
      <c r="AA5" s="205" t="s">
        <v>84</v>
      </c>
      <c r="AB5" s="205" t="s">
        <v>34</v>
      </c>
      <c r="AC5" s="205" t="s">
        <v>35</v>
      </c>
      <c r="AD5" s="205" t="s">
        <v>36</v>
      </c>
      <c r="AE5" s="205" t="s">
        <v>3</v>
      </c>
      <c r="AF5" s="249" t="s">
        <v>94</v>
      </c>
      <c r="AG5" s="246"/>
    </row>
    <row r="6" spans="1:42" s="147" customFormat="1" ht="16.149999999999999" customHeight="1" x14ac:dyDescent="0.2">
      <c r="A6" s="246"/>
      <c r="B6" s="250"/>
      <c r="C6" s="193" t="s">
        <v>37</v>
      </c>
      <c r="D6" s="250"/>
      <c r="E6" s="250"/>
      <c r="F6" s="193" t="s">
        <v>88</v>
      </c>
      <c r="G6" s="251" t="s">
        <v>57</v>
      </c>
      <c r="H6" s="252"/>
      <c r="I6" s="250"/>
      <c r="J6" s="193" t="s">
        <v>82</v>
      </c>
      <c r="K6" s="193" t="s">
        <v>59</v>
      </c>
      <c r="L6" s="250"/>
      <c r="M6" s="250"/>
      <c r="N6" s="250"/>
      <c r="O6" s="250"/>
      <c r="P6" s="250"/>
      <c r="Q6" s="193"/>
      <c r="R6" s="246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3"/>
      <c r="AG6" s="246"/>
    </row>
    <row r="7" spans="1:42" ht="12.75" customHeight="1" x14ac:dyDescent="0.2">
      <c r="A7" s="85" t="s">
        <v>4</v>
      </c>
      <c r="B7" s="85" t="s">
        <v>14</v>
      </c>
      <c r="E7" s="85" t="s">
        <v>14</v>
      </c>
      <c r="F7" s="85" t="s">
        <v>14</v>
      </c>
      <c r="J7" s="85" t="s">
        <v>14</v>
      </c>
      <c r="K7" s="85" t="s">
        <v>14</v>
      </c>
      <c r="M7" s="85" t="s">
        <v>14</v>
      </c>
      <c r="N7" s="85" t="s">
        <v>14</v>
      </c>
      <c r="O7" s="85" t="s">
        <v>14</v>
      </c>
      <c r="P7" s="85" t="s">
        <v>14</v>
      </c>
      <c r="R7" s="85" t="s">
        <v>4</v>
      </c>
      <c r="AG7" s="85" t="s">
        <v>4</v>
      </c>
    </row>
    <row r="8" spans="1:42" s="1" customFormat="1" ht="15" x14ac:dyDescent="0.2">
      <c r="A8" s="1" t="s">
        <v>17</v>
      </c>
      <c r="B8" s="254">
        <f>'Per Tab. V.4.4A nuova'!B4</f>
        <v>53054298.585000001</v>
      </c>
      <c r="C8" s="254">
        <f>'Per Tab. V.4.4A nuova'!C4</f>
        <v>361846.43400000001</v>
      </c>
      <c r="D8" s="254">
        <f>'Per Tab. V.4.4A nuova'!D4</f>
        <v>7530925.9100000001</v>
      </c>
      <c r="E8" s="254">
        <f>'Per Tab. V.4.4A nuova'!E4</f>
        <v>16290174.259</v>
      </c>
      <c r="F8" s="254">
        <f>'Per Tab. V.4.4A nuova'!F4</f>
        <v>388634.89299999998</v>
      </c>
      <c r="G8" s="254">
        <f>'Per Tab. V.4.4A nuova'!G4</f>
        <v>139818.351</v>
      </c>
      <c r="H8" s="254">
        <f>'Per Tab. V.4.4A nuova'!H4</f>
        <v>248816.54199999999</v>
      </c>
      <c r="I8" s="254">
        <f>'Per Tab. V.4.4A nuova'!I4</f>
        <v>2687917.0869999998</v>
      </c>
      <c r="J8" s="254">
        <f>'Per Tab. V.4.4A nuova'!J4</f>
        <v>408899.71100000001</v>
      </c>
      <c r="K8" s="254">
        <f>'Per Tab. V.4.4A nuova'!K4</f>
        <v>3443988.7880000002</v>
      </c>
      <c r="L8" s="254">
        <f>'Per Tab. V.4.4A nuova'!L4</f>
        <v>1500016.696</v>
      </c>
      <c r="M8" s="254">
        <f>'Per Tab. V.4.4A nuova'!M4</f>
        <v>234651.78599999999</v>
      </c>
      <c r="N8" s="254">
        <f>'Per Tab. V.4.4A nuova'!N4</f>
        <v>374598.98200000002</v>
      </c>
      <c r="O8" s="254">
        <f>'Per Tab. V.4.4A nuova'!O4</f>
        <v>730216.152</v>
      </c>
      <c r="P8" s="254">
        <f>'Per Tab. V.4.4A nuova'!P4</f>
        <v>303948.19300000003</v>
      </c>
      <c r="Q8" s="255"/>
      <c r="R8" s="1" t="s">
        <v>17</v>
      </c>
      <c r="S8" s="254">
        <f>'Per Tab. V.4.4A nuova'!Q4</f>
        <v>60756.98</v>
      </c>
      <c r="T8" s="254">
        <f>'Per Tab. V.4.4A nuova'!R4</f>
        <v>403337.842</v>
      </c>
      <c r="U8" s="254">
        <f>'Per Tab. V.4.4A nuova'!S4</f>
        <v>305862.837</v>
      </c>
      <c r="V8" s="254">
        <f>'Per Tab. V.4.4A nuova'!T4</f>
        <v>60262.072</v>
      </c>
      <c r="W8" s="254">
        <f>'Per Tab. V.4.4A nuova'!U4</f>
        <v>41026.550000000003</v>
      </c>
      <c r="X8" s="254">
        <f>'Per Tab. V.4.4A nuova'!V4</f>
        <v>93492.69</v>
      </c>
      <c r="Y8" s="254">
        <f>'Per Tab. V.4.4A nuova'!W4</f>
        <v>8630.2369999999992</v>
      </c>
      <c r="Z8" s="256">
        <f t="shared" ref="Z8:Z34" si="0">SUM(B8:F8)+SUM(I8:K8)</f>
        <v>84166685.667000011</v>
      </c>
      <c r="AA8" s="256">
        <f t="shared" ref="AA8:AA34" si="1">SUM(L8:O8)</f>
        <v>2839483.6160000004</v>
      </c>
      <c r="AB8" s="256">
        <f t="shared" ref="AB8:AB34" si="2">SUM(P8)+SUM(S8:Y8)</f>
        <v>1277317.4010000001</v>
      </c>
      <c r="AC8" s="254">
        <f>Z8+AA8+AB8</f>
        <v>88283486.684</v>
      </c>
      <c r="AD8" s="254">
        <f>'Per Tab. V.4.4A nuova'!AB4</f>
        <v>1986905.1869999999</v>
      </c>
      <c r="AE8" s="257">
        <f t="shared" ref="AE8:AE29" si="3">AC8+AD8</f>
        <v>90270391.871000007</v>
      </c>
      <c r="AF8" s="258">
        <f>AE8/$AE$35*100</f>
        <v>9.6690512965213813</v>
      </c>
      <c r="AH8" s="259">
        <f>Z8+AA8+AB8</f>
        <v>88283486.684</v>
      </c>
      <c r="AI8" s="259">
        <f>AD8+AC8</f>
        <v>90270391.871000007</v>
      </c>
      <c r="AK8" s="1">
        <v>2456652</v>
      </c>
      <c r="AL8" s="9">
        <v>72169742</v>
      </c>
      <c r="AM8" s="260" t="s">
        <v>153</v>
      </c>
      <c r="AN8" s="260" t="s">
        <v>111</v>
      </c>
      <c r="AO8" s="260" t="s">
        <v>111</v>
      </c>
      <c r="AP8" s="260">
        <v>74626395</v>
      </c>
    </row>
    <row r="9" spans="1:42" s="1" customFormat="1" ht="15" x14ac:dyDescent="0.2">
      <c r="A9" s="1" t="s">
        <v>85</v>
      </c>
      <c r="B9" s="254">
        <f>'Per Tab. V.4.4A nuova'!B5</f>
        <v>281158.70199999999</v>
      </c>
      <c r="C9" s="254">
        <f>'Per Tab. V.4.4A nuova'!C5</f>
        <v>264319.47100000002</v>
      </c>
      <c r="D9" s="254">
        <f>'Per Tab. V.4.4A nuova'!D5</f>
        <v>5822.9759999999997</v>
      </c>
      <c r="E9" s="254">
        <f>'Per Tab. V.4.4A nuova'!E5</f>
        <v>172648.01500000001</v>
      </c>
      <c r="F9" s="254">
        <f>'Per Tab. V.4.4A nuova'!F5</f>
        <v>0</v>
      </c>
      <c r="G9" s="254">
        <f>'Per Tab. V.4.4A nuova'!G5</f>
        <v>0</v>
      </c>
      <c r="H9" s="254">
        <f>'Per Tab. V.4.4A nuova'!H5</f>
        <v>0</v>
      </c>
      <c r="I9" s="254">
        <f>'Per Tab. V.4.4A nuova'!I5</f>
        <v>19127.774000000001</v>
      </c>
      <c r="J9" s="254">
        <f>'Per Tab. V.4.4A nuova'!J5</f>
        <v>0</v>
      </c>
      <c r="K9" s="254">
        <f>'Per Tab. V.4.4A nuova'!K5</f>
        <v>88.4</v>
      </c>
      <c r="L9" s="254">
        <f>'Per Tab. V.4.4A nuova'!L5</f>
        <v>5425.18</v>
      </c>
      <c r="M9" s="254">
        <f>'Per Tab. V.4.4A nuova'!M5</f>
        <v>0</v>
      </c>
      <c r="N9" s="254">
        <f>'Per Tab. V.4.4A nuova'!N5</f>
        <v>0</v>
      </c>
      <c r="O9" s="254">
        <f>'Per Tab. V.4.4A nuova'!O5</f>
        <v>11031.13</v>
      </c>
      <c r="P9" s="254">
        <f>'Per Tab. V.4.4A nuova'!P5</f>
        <v>0</v>
      </c>
      <c r="Q9" s="255"/>
      <c r="R9" s="1" t="s">
        <v>85</v>
      </c>
      <c r="S9" s="254">
        <f>'Per Tab. V.4.4A nuova'!Q5</f>
        <v>0</v>
      </c>
      <c r="T9" s="254">
        <f>'Per Tab. V.4.4A nuova'!R5</f>
        <v>0</v>
      </c>
      <c r="U9" s="254">
        <f>'Per Tab. V.4.4A nuova'!S5</f>
        <v>0</v>
      </c>
      <c r="V9" s="254">
        <f>'Per Tab. V.4.4A nuova'!T5</f>
        <v>0</v>
      </c>
      <c r="W9" s="254">
        <f>'Per Tab. V.4.4A nuova'!U5</f>
        <v>0</v>
      </c>
      <c r="X9" s="254">
        <f>'Per Tab. V.4.4A nuova'!V5</f>
        <v>0</v>
      </c>
      <c r="Y9" s="254">
        <f>'Per Tab. V.4.4A nuova'!W5</f>
        <v>0</v>
      </c>
      <c r="Z9" s="256">
        <f t="shared" si="0"/>
        <v>743165.33799999999</v>
      </c>
      <c r="AA9" s="256">
        <f t="shared" si="1"/>
        <v>16456.309999999998</v>
      </c>
      <c r="AB9" s="256">
        <f t="shared" si="2"/>
        <v>0</v>
      </c>
      <c r="AC9" s="254">
        <f t="shared" ref="AC9:AC34" si="4">Z9+AA9+AB9</f>
        <v>759621.64800000004</v>
      </c>
      <c r="AD9" s="254">
        <f>'Per Tab. V.4.4A nuova'!AB5</f>
        <v>72322.376999999993</v>
      </c>
      <c r="AE9" s="257">
        <f t="shared" si="3"/>
        <v>831944.02500000002</v>
      </c>
      <c r="AF9" s="258">
        <f t="shared" ref="AF9:AF29" si="5">AE9/$AE$35*100</f>
        <v>8.9111272110736148E-2</v>
      </c>
      <c r="AH9" s="259">
        <f t="shared" ref="AH9:AH29" si="6">Z9+AA9+AB9</f>
        <v>759621.64800000004</v>
      </c>
      <c r="AI9" s="259">
        <f t="shared" ref="AI9:AI29" si="7">AD9+AC9</f>
        <v>831944.02500000002</v>
      </c>
      <c r="AK9" s="1">
        <v>139153</v>
      </c>
      <c r="AL9" s="9">
        <v>860904</v>
      </c>
      <c r="AM9" s="260" t="s">
        <v>154</v>
      </c>
      <c r="AN9" s="260" t="s">
        <v>111</v>
      </c>
      <c r="AO9" s="260" t="s">
        <v>111</v>
      </c>
      <c r="AP9" s="260">
        <v>1000057</v>
      </c>
    </row>
    <row r="10" spans="1:42" s="1" customFormat="1" ht="15" x14ac:dyDescent="0.2">
      <c r="A10" s="1" t="s">
        <v>21</v>
      </c>
      <c r="B10" s="254">
        <f>'Per Tab. V.4.4A nuova'!B6</f>
        <v>5966864.3219999997</v>
      </c>
      <c r="C10" s="254">
        <f>'Per Tab. V.4.4A nuova'!C6</f>
        <v>30868.010999999999</v>
      </c>
      <c r="D10" s="254">
        <f>'Per Tab. V.4.4A nuova'!D6</f>
        <v>16192074.334000001</v>
      </c>
      <c r="E10" s="254">
        <f>'Per Tab. V.4.4A nuova'!E6</f>
        <v>6856721.9400000004</v>
      </c>
      <c r="F10" s="254">
        <f>'Per Tab. V.4.4A nuova'!F6</f>
        <v>10432.486999999999</v>
      </c>
      <c r="G10" s="254">
        <f>'Per Tab. V.4.4A nuova'!G6</f>
        <v>6066.7510000000002</v>
      </c>
      <c r="H10" s="254">
        <f>'Per Tab. V.4.4A nuova'!H6</f>
        <v>4365.7359999999999</v>
      </c>
      <c r="I10" s="254">
        <f>'Per Tab. V.4.4A nuova'!I6</f>
        <v>1088439.5319999999</v>
      </c>
      <c r="J10" s="254">
        <f>'Per Tab. V.4.4A nuova'!J6</f>
        <v>44450.150999999998</v>
      </c>
      <c r="K10" s="254">
        <f>'Per Tab. V.4.4A nuova'!K6</f>
        <v>1961094.186</v>
      </c>
      <c r="L10" s="254">
        <f>'Per Tab. V.4.4A nuova'!L6</f>
        <v>2354509.648</v>
      </c>
      <c r="M10" s="254">
        <f>'Per Tab. V.4.4A nuova'!M6</f>
        <v>101599.06</v>
      </c>
      <c r="N10" s="254">
        <f>'Per Tab. V.4.4A nuova'!N6</f>
        <v>29107.249</v>
      </c>
      <c r="O10" s="254">
        <f>'Per Tab. V.4.4A nuova'!O6</f>
        <v>94501.87</v>
      </c>
      <c r="P10" s="254">
        <f>'Per Tab. V.4.4A nuova'!P6</f>
        <v>66507.707999999999</v>
      </c>
      <c r="Q10" s="255"/>
      <c r="R10" s="1" t="s">
        <v>21</v>
      </c>
      <c r="S10" s="254">
        <f>'Per Tab. V.4.4A nuova'!Q6</f>
        <v>0</v>
      </c>
      <c r="T10" s="254">
        <f>'Per Tab. V.4.4A nuova'!R6</f>
        <v>75175.046000000002</v>
      </c>
      <c r="U10" s="254">
        <f>'Per Tab. V.4.4A nuova'!S6</f>
        <v>12648.77</v>
      </c>
      <c r="V10" s="254">
        <f>'Per Tab. V.4.4A nuova'!T6</f>
        <v>0</v>
      </c>
      <c r="W10" s="254">
        <f>'Per Tab. V.4.4A nuova'!U6</f>
        <v>0</v>
      </c>
      <c r="X10" s="254">
        <f>'Per Tab. V.4.4A nuova'!V6</f>
        <v>0</v>
      </c>
      <c r="Y10" s="254">
        <f>'Per Tab. V.4.4A nuova'!W6</f>
        <v>59.28</v>
      </c>
      <c r="Z10" s="256">
        <f t="shared" si="0"/>
        <v>32150944.963</v>
      </c>
      <c r="AA10" s="256">
        <f t="shared" si="1"/>
        <v>2579717.827</v>
      </c>
      <c r="AB10" s="256">
        <f t="shared" si="2"/>
        <v>154390.804</v>
      </c>
      <c r="AC10" s="254">
        <f t="shared" si="4"/>
        <v>34885053.593999997</v>
      </c>
      <c r="AD10" s="254">
        <f>'Per Tab. V.4.4A nuova'!AB6</f>
        <v>493761.07400000002</v>
      </c>
      <c r="AE10" s="257">
        <f t="shared" si="3"/>
        <v>35378814.667999998</v>
      </c>
      <c r="AF10" s="258">
        <f t="shared" si="5"/>
        <v>3.7894991563109679</v>
      </c>
      <c r="AH10" s="259">
        <f t="shared" si="6"/>
        <v>34885053.593999997</v>
      </c>
      <c r="AI10" s="259">
        <f t="shared" si="7"/>
        <v>35378814.667999998</v>
      </c>
      <c r="AK10" s="1">
        <v>526889</v>
      </c>
      <c r="AL10" s="9">
        <v>25893071</v>
      </c>
      <c r="AM10" s="260" t="s">
        <v>155</v>
      </c>
      <c r="AN10" s="260" t="s">
        <v>111</v>
      </c>
      <c r="AO10" s="260" t="s">
        <v>111</v>
      </c>
      <c r="AP10" s="260">
        <v>26419959</v>
      </c>
    </row>
    <row r="11" spans="1:42" s="1" customFormat="1" ht="15" x14ac:dyDescent="0.2">
      <c r="A11" s="1" t="s">
        <v>19</v>
      </c>
      <c r="B11" s="254">
        <f>'Per Tab. V.4.4A nuova'!B7</f>
        <v>17037094.574999999</v>
      </c>
      <c r="C11" s="254">
        <f>'Per Tab. V.4.4A nuova'!C7</f>
        <v>120865.091</v>
      </c>
      <c r="D11" s="254">
        <f>'Per Tab. V.4.4A nuova'!D7</f>
        <v>6468103.0939999996</v>
      </c>
      <c r="E11" s="254">
        <f>'Per Tab. V.4.4A nuova'!E7</f>
        <v>132806442.109</v>
      </c>
      <c r="F11" s="254">
        <f>'Per Tab. V.4.4A nuova'!F7</f>
        <v>2609634.4900000002</v>
      </c>
      <c r="G11" s="254">
        <f>'Per Tab. V.4.4A nuova'!G7</f>
        <v>959832.19299999997</v>
      </c>
      <c r="H11" s="254">
        <f>'Per Tab. V.4.4A nuova'!H7</f>
        <v>1649802.297</v>
      </c>
      <c r="I11" s="254">
        <f>'Per Tab. V.4.4A nuova'!I7</f>
        <v>14514094.48</v>
      </c>
      <c r="J11" s="254">
        <f>'Per Tab. V.4.4A nuova'!J7</f>
        <v>1586468.52</v>
      </c>
      <c r="K11" s="254">
        <f>'Per Tab. V.4.4A nuova'!K7</f>
        <v>15811364.873</v>
      </c>
      <c r="L11" s="254">
        <f>'Per Tab. V.4.4A nuova'!L7</f>
        <v>4414395.0250000004</v>
      </c>
      <c r="M11" s="254">
        <f>'Per Tab. V.4.4A nuova'!M7</f>
        <v>797578.45200000005</v>
      </c>
      <c r="N11" s="254">
        <f>'Per Tab. V.4.4A nuova'!N7</f>
        <v>1160394.193</v>
      </c>
      <c r="O11" s="254">
        <f>'Per Tab. V.4.4A nuova'!O7</f>
        <v>1873628.848</v>
      </c>
      <c r="P11" s="254">
        <f>'Per Tab. V.4.4A nuova'!P7</f>
        <v>581328.70400000003</v>
      </c>
      <c r="Q11" s="255"/>
      <c r="R11" s="1" t="s">
        <v>19</v>
      </c>
      <c r="S11" s="254">
        <f>'Per Tab. V.4.4A nuova'!Q7</f>
        <v>51869.72</v>
      </c>
      <c r="T11" s="254">
        <f>'Per Tab. V.4.4A nuova'!R7</f>
        <v>1211431.7309999999</v>
      </c>
      <c r="U11" s="254">
        <f>'Per Tab. V.4.4A nuova'!S7</f>
        <v>876836.54099999997</v>
      </c>
      <c r="V11" s="254">
        <f>'Per Tab. V.4.4A nuova'!T7</f>
        <v>114098.23699999999</v>
      </c>
      <c r="W11" s="254">
        <f>'Per Tab. V.4.4A nuova'!U7</f>
        <v>129098.992</v>
      </c>
      <c r="X11" s="254">
        <f>'Per Tab. V.4.4A nuova'!V7</f>
        <v>147159.77499999999</v>
      </c>
      <c r="Y11" s="254">
        <f>'Per Tab. V.4.4A nuova'!W7</f>
        <v>83291.648000000001</v>
      </c>
      <c r="Z11" s="256">
        <f t="shared" si="0"/>
        <v>190954067.23199999</v>
      </c>
      <c r="AA11" s="256">
        <f t="shared" si="1"/>
        <v>8245996.5180000002</v>
      </c>
      <c r="AB11" s="256">
        <f t="shared" si="2"/>
        <v>3195115.3479999998</v>
      </c>
      <c r="AC11" s="254">
        <f t="shared" si="4"/>
        <v>202395179.09799999</v>
      </c>
      <c r="AD11" s="254">
        <f>'Per Tab. V.4.4A nuova'!AB7</f>
        <v>3693429.1409999998</v>
      </c>
      <c r="AE11" s="257">
        <f t="shared" si="3"/>
        <v>206088608.23899999</v>
      </c>
      <c r="AF11" s="258">
        <f t="shared" si="5"/>
        <v>22.074583741025638</v>
      </c>
      <c r="AH11" s="259">
        <f t="shared" si="6"/>
        <v>202395179.09799999</v>
      </c>
      <c r="AI11" s="259">
        <f t="shared" si="7"/>
        <v>206088608.23899999</v>
      </c>
      <c r="AK11" s="1">
        <v>3288421</v>
      </c>
      <c r="AL11" s="261">
        <v>196994180</v>
      </c>
      <c r="AM11" s="260" t="s">
        <v>156</v>
      </c>
      <c r="AN11" s="260" t="s">
        <v>111</v>
      </c>
      <c r="AO11" s="260" t="s">
        <v>111</v>
      </c>
      <c r="AP11" s="260">
        <v>200282601</v>
      </c>
    </row>
    <row r="12" spans="1:42" s="1" customFormat="1" ht="15" x14ac:dyDescent="0.2">
      <c r="A12" s="1" t="s">
        <v>86</v>
      </c>
      <c r="B12" s="254">
        <f>'Per Tab. V.4.4A nuova'!B8</f>
        <v>528642.95200000005</v>
      </c>
      <c r="C12" s="254">
        <f>'Per Tab. V.4.4A nuova'!C8</f>
        <v>1087.0440000000001</v>
      </c>
      <c r="D12" s="254">
        <f>'Per Tab. V.4.4A nuova'!D8</f>
        <v>214310.05900000001</v>
      </c>
      <c r="E12" s="254">
        <f>'Per Tab. V.4.4A nuova'!E8</f>
        <v>2007945.139</v>
      </c>
      <c r="F12" s="254">
        <f>'Per Tab. V.4.4A nuova'!F8</f>
        <v>23553071.598999999</v>
      </c>
      <c r="G12" s="254">
        <f>'Per Tab. V.4.4A nuova'!G8</f>
        <v>15652669.963</v>
      </c>
      <c r="H12" s="254">
        <f>'Per Tab. V.4.4A nuova'!H8</f>
        <v>7900401.6359999999</v>
      </c>
      <c r="I12" s="254">
        <f>'Per Tab. V.4.4A nuova'!I8</f>
        <v>3007596.3080000002</v>
      </c>
      <c r="J12" s="254">
        <f>'Per Tab. V.4.4A nuova'!J8</f>
        <v>317149.72600000002</v>
      </c>
      <c r="K12" s="254">
        <f>'Per Tab. V.4.4A nuova'!K8</f>
        <v>955882.20200000005</v>
      </c>
      <c r="L12" s="254">
        <f>'Per Tab. V.4.4A nuova'!L8</f>
        <v>151505.416</v>
      </c>
      <c r="M12" s="254">
        <f>'Per Tab. V.4.4A nuova'!M8</f>
        <v>60009.330999999998</v>
      </c>
      <c r="N12" s="254">
        <f>'Per Tab. V.4.4A nuova'!N8</f>
        <v>35292.28</v>
      </c>
      <c r="O12" s="254">
        <f>'Per Tab. V.4.4A nuova'!O8</f>
        <v>64783.45</v>
      </c>
      <c r="P12" s="254">
        <f>'Per Tab. V.4.4A nuova'!P8</f>
        <v>37177.025000000001</v>
      </c>
      <c r="Q12" s="255"/>
      <c r="R12" s="1" t="s">
        <v>86</v>
      </c>
      <c r="S12" s="254">
        <f>'Per Tab. V.4.4A nuova'!Q8</f>
        <v>0</v>
      </c>
      <c r="T12" s="254">
        <f>'Per Tab. V.4.4A nuova'!R8</f>
        <v>58826.26</v>
      </c>
      <c r="U12" s="254">
        <f>'Per Tab. V.4.4A nuova'!S8</f>
        <v>0</v>
      </c>
      <c r="V12" s="254">
        <f>'Per Tab. V.4.4A nuova'!T8</f>
        <v>0</v>
      </c>
      <c r="W12" s="254">
        <f>'Per Tab. V.4.4A nuova'!U8</f>
        <v>2367</v>
      </c>
      <c r="X12" s="254">
        <f>'Per Tab. V.4.4A nuova'!V8</f>
        <v>0</v>
      </c>
      <c r="Y12" s="254">
        <f>'Per Tab. V.4.4A nuova'!W8</f>
        <v>1606.4</v>
      </c>
      <c r="Z12" s="256">
        <f t="shared" si="0"/>
        <v>30585685.028999999</v>
      </c>
      <c r="AA12" s="256">
        <f t="shared" si="1"/>
        <v>311590.47700000001</v>
      </c>
      <c r="AB12" s="256">
        <f t="shared" si="2"/>
        <v>99976.684999999998</v>
      </c>
      <c r="AC12" s="254">
        <f t="shared" si="4"/>
        <v>30997252.191</v>
      </c>
      <c r="AD12" s="254">
        <f>'Per Tab. V.4.4A nuova'!AB8</f>
        <v>1701681.64</v>
      </c>
      <c r="AE12" s="257">
        <f t="shared" si="3"/>
        <v>32698933.831</v>
      </c>
      <c r="AF12" s="258">
        <f t="shared" si="5"/>
        <v>3.5024514904655959</v>
      </c>
      <c r="AH12" s="259">
        <f t="shared" si="6"/>
        <v>30997252.191</v>
      </c>
      <c r="AI12" s="259">
        <f t="shared" si="7"/>
        <v>32698933.831</v>
      </c>
      <c r="AK12" s="1">
        <v>861447</v>
      </c>
      <c r="AL12" s="9">
        <v>28270067</v>
      </c>
      <c r="AM12" s="260" t="s">
        <v>157</v>
      </c>
      <c r="AN12" s="260" t="s">
        <v>111</v>
      </c>
      <c r="AO12" s="260" t="s">
        <v>111</v>
      </c>
      <c r="AP12" s="260">
        <v>29131513</v>
      </c>
    </row>
    <row r="13" spans="1:42" s="2" customFormat="1" ht="15" x14ac:dyDescent="0.2">
      <c r="A13" s="2" t="s">
        <v>54</v>
      </c>
      <c r="B13" s="262">
        <f>'Per Tab. V.4.4A nuova'!B9</f>
        <v>317072.37300000002</v>
      </c>
      <c r="C13" s="262">
        <f>'Per Tab. V.4.4A nuova'!C9</f>
        <v>1087.0440000000001</v>
      </c>
      <c r="D13" s="262">
        <f>'Per Tab. V.4.4A nuova'!D9</f>
        <v>98159.16</v>
      </c>
      <c r="E13" s="262">
        <f>'Per Tab. V.4.4A nuova'!E9</f>
        <v>638106.97699999996</v>
      </c>
      <c r="F13" s="262">
        <f>'Per Tab. V.4.4A nuova'!F9</f>
        <v>14930439.210999999</v>
      </c>
      <c r="G13" s="262">
        <f>'Per Tab. V.4.4A nuova'!G9</f>
        <v>14202201.807</v>
      </c>
      <c r="H13" s="262">
        <f>'Per Tab. V.4.4A nuova'!H9</f>
        <v>728237.40399999998</v>
      </c>
      <c r="I13" s="262">
        <f>'Per Tab. V.4.4A nuova'!I9</f>
        <v>947192.72199999995</v>
      </c>
      <c r="J13" s="262">
        <f>'Per Tab. V.4.4A nuova'!J9</f>
        <v>36801.095000000001</v>
      </c>
      <c r="K13" s="262">
        <f>'Per Tab. V.4.4A nuova'!K9</f>
        <v>266929.17700000003</v>
      </c>
      <c r="L13" s="262">
        <f>'Per Tab. V.4.4A nuova'!L9</f>
        <v>50477.94</v>
      </c>
      <c r="M13" s="262">
        <f>'Per Tab. V.4.4A nuova'!M9</f>
        <v>4165.2</v>
      </c>
      <c r="N13" s="262">
        <f>'Per Tab. V.4.4A nuova'!N9</f>
        <v>7151</v>
      </c>
      <c r="O13" s="262">
        <f>'Per Tab. V.4.4A nuova'!O9</f>
        <v>30414.224999999999</v>
      </c>
      <c r="P13" s="262">
        <f>'Per Tab. V.4.4A nuova'!P9</f>
        <v>4033.8130000000001</v>
      </c>
      <c r="Q13" s="263"/>
      <c r="R13" s="2" t="s">
        <v>54</v>
      </c>
      <c r="S13" s="262">
        <f>'Per Tab. V.4.4A nuova'!Q9</f>
        <v>0</v>
      </c>
      <c r="T13" s="262">
        <f>'Per Tab. V.4.4A nuova'!R9</f>
        <v>0</v>
      </c>
      <c r="U13" s="262">
        <f>'Per Tab. V.4.4A nuova'!S9</f>
        <v>0</v>
      </c>
      <c r="V13" s="262">
        <f>'Per Tab. V.4.4A nuova'!T9</f>
        <v>0</v>
      </c>
      <c r="W13" s="262">
        <f>'Per Tab. V.4.4A nuova'!U9</f>
        <v>2367</v>
      </c>
      <c r="X13" s="262">
        <f>'Per Tab. V.4.4A nuova'!V9</f>
        <v>0</v>
      </c>
      <c r="Y13" s="262">
        <f>'Per Tab. V.4.4A nuova'!W9</f>
        <v>0</v>
      </c>
      <c r="Z13" s="264">
        <f t="shared" si="0"/>
        <v>17235787.759</v>
      </c>
      <c r="AA13" s="264">
        <f t="shared" si="1"/>
        <v>92208.364999999991</v>
      </c>
      <c r="AB13" s="264">
        <f t="shared" si="2"/>
        <v>6400.8130000000001</v>
      </c>
      <c r="AC13" s="262">
        <f t="shared" si="4"/>
        <v>17334396.936999999</v>
      </c>
      <c r="AD13" s="262">
        <f>'Per Tab. V.4.4A nuova'!AB9</f>
        <v>1395936.338</v>
      </c>
      <c r="AE13" s="265">
        <f t="shared" si="3"/>
        <v>18730333.274999999</v>
      </c>
      <c r="AF13" s="266">
        <f t="shared" si="5"/>
        <v>2.0062453422792483</v>
      </c>
      <c r="AH13" s="259">
        <f t="shared" si="6"/>
        <v>17334396.936999999</v>
      </c>
      <c r="AI13" s="259">
        <f t="shared" si="7"/>
        <v>18730333.274999999</v>
      </c>
      <c r="AK13" s="2">
        <v>663043</v>
      </c>
      <c r="AL13" s="9">
        <v>14205079</v>
      </c>
      <c r="AM13" s="267" t="s">
        <v>158</v>
      </c>
      <c r="AN13" s="267" t="s">
        <v>111</v>
      </c>
      <c r="AO13" s="267" t="s">
        <v>111</v>
      </c>
      <c r="AP13" s="267">
        <v>14868122</v>
      </c>
    </row>
    <row r="14" spans="1:42" s="2" customFormat="1" ht="15" x14ac:dyDescent="0.2">
      <c r="A14" s="2" t="s">
        <v>55</v>
      </c>
      <c r="B14" s="262">
        <f>'Per Tab. V.4.4A nuova'!B10</f>
        <v>211570.579</v>
      </c>
      <c r="C14" s="262">
        <f>'Per Tab. V.4.4A nuova'!C10</f>
        <v>0</v>
      </c>
      <c r="D14" s="262">
        <f>'Per Tab. V.4.4A nuova'!D10</f>
        <v>116150.899</v>
      </c>
      <c r="E14" s="262">
        <f>'Per Tab. V.4.4A nuova'!E10</f>
        <v>1369838.162</v>
      </c>
      <c r="F14" s="262">
        <f>'Per Tab. V.4.4A nuova'!F10</f>
        <v>8622632.3880000003</v>
      </c>
      <c r="G14" s="262">
        <f>'Per Tab. V.4.4A nuova'!G10</f>
        <v>1450468.156</v>
      </c>
      <c r="H14" s="262">
        <f>'Per Tab. V.4.4A nuova'!H10</f>
        <v>7172164.2319999998</v>
      </c>
      <c r="I14" s="262">
        <f>'Per Tab. V.4.4A nuova'!I10</f>
        <v>2060403.5859999999</v>
      </c>
      <c r="J14" s="262">
        <f>'Per Tab. V.4.4A nuova'!J10</f>
        <v>280348.63099999999</v>
      </c>
      <c r="K14" s="262">
        <f>'Per Tab. V.4.4A nuova'!K10</f>
        <v>688953.02500000002</v>
      </c>
      <c r="L14" s="262">
        <f>'Per Tab. V.4.4A nuova'!L10</f>
        <v>101027.476</v>
      </c>
      <c r="M14" s="262">
        <f>'Per Tab. V.4.4A nuova'!M10</f>
        <v>55844.131000000001</v>
      </c>
      <c r="N14" s="262">
        <f>'Per Tab. V.4.4A nuova'!N10</f>
        <v>28141.279999999999</v>
      </c>
      <c r="O14" s="262">
        <f>'Per Tab. V.4.4A nuova'!O10</f>
        <v>34369.224999999999</v>
      </c>
      <c r="P14" s="262">
        <f>'Per Tab. V.4.4A nuova'!P10</f>
        <v>33143.212</v>
      </c>
      <c r="Q14" s="263"/>
      <c r="R14" s="2" t="s">
        <v>55</v>
      </c>
      <c r="S14" s="262">
        <f>'Per Tab. V.4.4A nuova'!Q10</f>
        <v>0</v>
      </c>
      <c r="T14" s="262">
        <f>'Per Tab. V.4.4A nuova'!R10</f>
        <v>58826.26</v>
      </c>
      <c r="U14" s="262">
        <f>'Per Tab. V.4.4A nuova'!S10</f>
        <v>0</v>
      </c>
      <c r="V14" s="262">
        <f>'Per Tab. V.4.4A nuova'!T10</f>
        <v>0</v>
      </c>
      <c r="W14" s="262">
        <f>'Per Tab. V.4.4A nuova'!U10</f>
        <v>0</v>
      </c>
      <c r="X14" s="262">
        <f>'Per Tab. V.4.4A nuova'!V10</f>
        <v>0</v>
      </c>
      <c r="Y14" s="262">
        <f>'Per Tab. V.4.4A nuova'!W10</f>
        <v>1606.4</v>
      </c>
      <c r="Z14" s="264">
        <f t="shared" si="0"/>
        <v>13349897.27</v>
      </c>
      <c r="AA14" s="264">
        <f t="shared" si="1"/>
        <v>219382.11199999999</v>
      </c>
      <c r="AB14" s="264">
        <f t="shared" si="2"/>
        <v>93575.872000000003</v>
      </c>
      <c r="AC14" s="262">
        <f t="shared" si="4"/>
        <v>13662855.253999999</v>
      </c>
      <c r="AD14" s="262">
        <f>'Per Tab. V.4.4A nuova'!AB10</f>
        <v>305745.30200000003</v>
      </c>
      <c r="AE14" s="265">
        <f t="shared" si="3"/>
        <v>13968600.555999998</v>
      </c>
      <c r="AF14" s="266">
        <f t="shared" si="5"/>
        <v>1.4962061481863471</v>
      </c>
      <c r="AH14" s="259">
        <f t="shared" si="6"/>
        <v>13662855.253999999</v>
      </c>
      <c r="AI14" s="259">
        <f t="shared" si="7"/>
        <v>13968600.555999998</v>
      </c>
      <c r="AK14" s="2">
        <v>198404</v>
      </c>
      <c r="AL14" s="9">
        <v>14064987</v>
      </c>
      <c r="AM14" s="267" t="s">
        <v>159</v>
      </c>
      <c r="AN14" s="267" t="s">
        <v>111</v>
      </c>
      <c r="AO14" s="267" t="s">
        <v>111</v>
      </c>
      <c r="AP14" s="267">
        <v>14263392</v>
      </c>
    </row>
    <row r="15" spans="1:42" s="1" customFormat="1" ht="15" x14ac:dyDescent="0.2">
      <c r="A15" s="1" t="s">
        <v>20</v>
      </c>
      <c r="B15" s="254">
        <f>'Per Tab. V.4.4A nuova'!B11</f>
        <v>3054032.6370000001</v>
      </c>
      <c r="C15" s="254">
        <f>'Per Tab. V.4.4A nuova'!C11</f>
        <v>13789.832</v>
      </c>
      <c r="D15" s="254">
        <f>'Per Tab. V.4.4A nuova'!D11</f>
        <v>1241298.061</v>
      </c>
      <c r="E15" s="254">
        <f>'Per Tab. V.4.4A nuova'!E11</f>
        <v>16675116.341</v>
      </c>
      <c r="F15" s="254">
        <f>'Per Tab. V.4.4A nuova'!F11</f>
        <v>3468564.4909999999</v>
      </c>
      <c r="G15" s="254">
        <f>'Per Tab. V.4.4A nuova'!G11</f>
        <v>1392179.1189999999</v>
      </c>
      <c r="H15" s="254">
        <f>'Per Tab. V.4.4A nuova'!H11</f>
        <v>2076385.372</v>
      </c>
      <c r="I15" s="254">
        <f>'Per Tab. V.4.4A nuova'!I11</f>
        <v>90737967.841999993</v>
      </c>
      <c r="J15" s="254">
        <f>'Per Tab. V.4.4A nuova'!J11</f>
        <v>4833121.3810000001</v>
      </c>
      <c r="K15" s="254">
        <f>'Per Tab. V.4.4A nuova'!K11</f>
        <v>9431685.3379999995</v>
      </c>
      <c r="L15" s="254">
        <f>'Per Tab. V.4.4A nuova'!L11</f>
        <v>2705438.5630000001</v>
      </c>
      <c r="M15" s="254">
        <f>'Per Tab. V.4.4A nuova'!M11</f>
        <v>735766.73699999996</v>
      </c>
      <c r="N15" s="254">
        <f>'Per Tab. V.4.4A nuova'!N11</f>
        <v>898543.59699999995</v>
      </c>
      <c r="O15" s="254">
        <f>'Per Tab. V.4.4A nuova'!O11</f>
        <v>1407790.817</v>
      </c>
      <c r="P15" s="254">
        <f>'Per Tab. V.4.4A nuova'!P11</f>
        <v>246241.33300000001</v>
      </c>
      <c r="Q15" s="255"/>
      <c r="R15" s="1" t="s">
        <v>20</v>
      </c>
      <c r="S15" s="254">
        <f>'Per Tab. V.4.4A nuova'!Q11</f>
        <v>40120.324000000001</v>
      </c>
      <c r="T15" s="254">
        <f>'Per Tab. V.4.4A nuova'!R11</f>
        <v>888252.01100000006</v>
      </c>
      <c r="U15" s="254">
        <f>'Per Tab. V.4.4A nuova'!S11</f>
        <v>557711.54299999995</v>
      </c>
      <c r="V15" s="254">
        <f>'Per Tab. V.4.4A nuova'!T11</f>
        <v>61491.65</v>
      </c>
      <c r="W15" s="254">
        <f>'Per Tab. V.4.4A nuova'!U11</f>
        <v>69664.475000000006</v>
      </c>
      <c r="X15" s="254">
        <f>'Per Tab. V.4.4A nuova'!V11</f>
        <v>230691.42600000001</v>
      </c>
      <c r="Y15" s="254">
        <f>'Per Tab. V.4.4A nuova'!W11</f>
        <v>25355.342000000001</v>
      </c>
      <c r="Z15" s="256">
        <f t="shared" si="0"/>
        <v>129455575.92299999</v>
      </c>
      <c r="AA15" s="256">
        <f t="shared" si="1"/>
        <v>5747539.7139999997</v>
      </c>
      <c r="AB15" s="256">
        <f t="shared" si="2"/>
        <v>2119528.1039999998</v>
      </c>
      <c r="AC15" s="254">
        <f t="shared" si="4"/>
        <v>137322643.741</v>
      </c>
      <c r="AD15" s="254">
        <f>'Per Tab. V.4.4A nuova'!AB11</f>
        <v>1779438.818</v>
      </c>
      <c r="AE15" s="257">
        <f t="shared" si="3"/>
        <v>139102082.55899999</v>
      </c>
      <c r="AF15" s="258">
        <f t="shared" si="5"/>
        <v>14.899516262629728</v>
      </c>
      <c r="AH15" s="259">
        <f t="shared" si="6"/>
        <v>137322643.741</v>
      </c>
      <c r="AI15" s="259">
        <f t="shared" si="7"/>
        <v>139102082.55899999</v>
      </c>
      <c r="AK15" s="1">
        <v>1738379</v>
      </c>
      <c r="AL15" s="9">
        <v>135045278</v>
      </c>
      <c r="AM15" s="260" t="s">
        <v>160</v>
      </c>
      <c r="AN15" s="260" t="s">
        <v>111</v>
      </c>
      <c r="AO15" s="260" t="s">
        <v>111</v>
      </c>
      <c r="AP15" s="260">
        <v>136783657</v>
      </c>
    </row>
    <row r="16" spans="1:42" s="1" customFormat="1" ht="15" x14ac:dyDescent="0.2">
      <c r="A16" s="1" t="s">
        <v>38</v>
      </c>
      <c r="B16" s="254">
        <f>'Per Tab. V.4.4A nuova'!B12</f>
        <v>457121.86599999998</v>
      </c>
      <c r="C16" s="254">
        <f>'Per Tab. V.4.4A nuova'!C12</f>
        <v>0</v>
      </c>
      <c r="D16" s="254">
        <f>'Per Tab. V.4.4A nuova'!D12</f>
        <v>97786.856</v>
      </c>
      <c r="E16" s="254">
        <f>'Per Tab. V.4.4A nuova'!E12</f>
        <v>1257545.048</v>
      </c>
      <c r="F16" s="254">
        <f>'Per Tab. V.4.4A nuova'!F12</f>
        <v>311396.72899999999</v>
      </c>
      <c r="G16" s="254">
        <f>'Per Tab. V.4.4A nuova'!G12</f>
        <v>134106.30100000001</v>
      </c>
      <c r="H16" s="254">
        <f>'Per Tab. V.4.4A nuova'!H12</f>
        <v>177290.42800000001</v>
      </c>
      <c r="I16" s="254">
        <f>'Per Tab. V.4.4A nuova'!I12</f>
        <v>6008647.9069999997</v>
      </c>
      <c r="J16" s="254">
        <f>'Per Tab. V.4.4A nuova'!J12</f>
        <v>11241247.25</v>
      </c>
      <c r="K16" s="254">
        <f>'Per Tab. V.4.4A nuova'!K12</f>
        <v>776921.62600000005</v>
      </c>
      <c r="L16" s="254">
        <f>'Per Tab. V.4.4A nuova'!L12</f>
        <v>577849.74899999995</v>
      </c>
      <c r="M16" s="254">
        <f>'Per Tab. V.4.4A nuova'!M12</f>
        <v>170525.595</v>
      </c>
      <c r="N16" s="254">
        <f>'Per Tab. V.4.4A nuova'!N12</f>
        <v>127243.97</v>
      </c>
      <c r="O16" s="254">
        <f>'Per Tab. V.4.4A nuova'!O12</f>
        <v>66404.744000000006</v>
      </c>
      <c r="P16" s="254">
        <f>'Per Tab. V.4.4A nuova'!P12</f>
        <v>146128.48000000001</v>
      </c>
      <c r="Q16" s="255"/>
      <c r="R16" s="1" t="s">
        <v>38</v>
      </c>
      <c r="S16" s="254">
        <f>'Per Tab. V.4.4A nuova'!Q12</f>
        <v>0</v>
      </c>
      <c r="T16" s="254">
        <f>'Per Tab. V.4.4A nuova'!R12</f>
        <v>124208.667</v>
      </c>
      <c r="U16" s="254">
        <f>'Per Tab. V.4.4A nuova'!S12</f>
        <v>108442.81</v>
      </c>
      <c r="V16" s="254">
        <f>'Per Tab. V.4.4A nuova'!T12</f>
        <v>24891.1</v>
      </c>
      <c r="W16" s="254">
        <f>'Per Tab. V.4.4A nuova'!U12</f>
        <v>4959.8999999999996</v>
      </c>
      <c r="X16" s="254">
        <f>'Per Tab. V.4.4A nuova'!V12</f>
        <v>6031.6859999999997</v>
      </c>
      <c r="Y16" s="254">
        <f>'Per Tab. V.4.4A nuova'!W12</f>
        <v>24286.762999999999</v>
      </c>
      <c r="Z16" s="256">
        <f t="shared" si="0"/>
        <v>20150667.281999998</v>
      </c>
      <c r="AA16" s="256">
        <f t="shared" si="1"/>
        <v>942024.05799999996</v>
      </c>
      <c r="AB16" s="256">
        <f t="shared" si="2"/>
        <v>438949.40599999996</v>
      </c>
      <c r="AC16" s="254">
        <f t="shared" si="4"/>
        <v>21531640.745999996</v>
      </c>
      <c r="AD16" s="254">
        <f>'Per Tab. V.4.4A nuova'!AB12</f>
        <v>239702.87700000001</v>
      </c>
      <c r="AE16" s="257">
        <f t="shared" si="3"/>
        <v>21771343.622999996</v>
      </c>
      <c r="AF16" s="258">
        <f t="shared" si="5"/>
        <v>2.331974348641416</v>
      </c>
      <c r="AH16" s="259">
        <f t="shared" si="6"/>
        <v>21531640.745999996</v>
      </c>
      <c r="AI16" s="259">
        <f t="shared" si="7"/>
        <v>21771343.622999996</v>
      </c>
      <c r="AK16" s="1">
        <v>394000</v>
      </c>
      <c r="AL16" s="9">
        <v>21573958</v>
      </c>
      <c r="AM16" s="260" t="s">
        <v>161</v>
      </c>
      <c r="AN16" s="260" t="s">
        <v>111</v>
      </c>
      <c r="AO16" s="260" t="s">
        <v>111</v>
      </c>
      <c r="AP16" s="260">
        <v>21967958</v>
      </c>
    </row>
    <row r="17" spans="1:42" s="1" customFormat="1" ht="15" x14ac:dyDescent="0.2">
      <c r="A17" s="1" t="s">
        <v>39</v>
      </c>
      <c r="B17" s="254">
        <f>'Per Tab. V.4.4A nuova'!B13</f>
        <v>3595981.4709999999</v>
      </c>
      <c r="C17" s="254">
        <f>'Per Tab. V.4.4A nuova'!C13</f>
        <v>3126.78</v>
      </c>
      <c r="D17" s="254">
        <f>'Per Tab. V.4.4A nuova'!D13</f>
        <v>2155126.3119999999</v>
      </c>
      <c r="E17" s="254">
        <f>'Per Tab. V.4.4A nuova'!E13</f>
        <v>16216787.684</v>
      </c>
      <c r="F17" s="254">
        <f>'Per Tab. V.4.4A nuova'!F13</f>
        <v>1063060.233</v>
      </c>
      <c r="G17" s="254">
        <f>'Per Tab. V.4.4A nuova'!G13</f>
        <v>378130.34899999999</v>
      </c>
      <c r="H17" s="254">
        <f>'Per Tab. V.4.4A nuova'!H13</f>
        <v>684929.88399999996</v>
      </c>
      <c r="I17" s="254">
        <f>'Per Tab. V.4.4A nuova'!I13</f>
        <v>8475503.1549999993</v>
      </c>
      <c r="J17" s="254">
        <f>'Per Tab. V.4.4A nuova'!J13</f>
        <v>1090055.7620000001</v>
      </c>
      <c r="K17" s="254">
        <f>'Per Tab. V.4.4A nuova'!K13</f>
        <v>71255652.223000005</v>
      </c>
      <c r="L17" s="254">
        <f>'Per Tab. V.4.4A nuova'!L13</f>
        <v>5777752.1699999999</v>
      </c>
      <c r="M17" s="254">
        <f>'Per Tab. V.4.4A nuova'!M13</f>
        <v>1473547.145</v>
      </c>
      <c r="N17" s="254">
        <f>'Per Tab. V.4.4A nuova'!N13</f>
        <v>2006606.0220000001</v>
      </c>
      <c r="O17" s="254">
        <f>'Per Tab. V.4.4A nuova'!O13</f>
        <v>1467924.65</v>
      </c>
      <c r="P17" s="254">
        <f>'Per Tab. V.4.4A nuova'!P13</f>
        <v>1242047.656</v>
      </c>
      <c r="Q17" s="255"/>
      <c r="R17" s="1" t="s">
        <v>39</v>
      </c>
      <c r="S17" s="254">
        <f>'Per Tab. V.4.4A nuova'!Q13</f>
        <v>74098.256999999998</v>
      </c>
      <c r="T17" s="254">
        <f>'Per Tab. V.4.4A nuova'!R13</f>
        <v>1277459.0719999999</v>
      </c>
      <c r="U17" s="254">
        <f>'Per Tab. V.4.4A nuova'!S13</f>
        <v>961779.09100000001</v>
      </c>
      <c r="V17" s="254">
        <f>'Per Tab. V.4.4A nuova'!T13</f>
        <v>117571.41099999999</v>
      </c>
      <c r="W17" s="254">
        <f>'Per Tab. V.4.4A nuova'!U13</f>
        <v>168274.31200000001</v>
      </c>
      <c r="X17" s="254">
        <f>'Per Tab. V.4.4A nuova'!V13</f>
        <v>69459.214999999997</v>
      </c>
      <c r="Y17" s="254">
        <f>'Per Tab. V.4.4A nuova'!W13</f>
        <v>59933.93</v>
      </c>
      <c r="Z17" s="256">
        <f t="shared" si="0"/>
        <v>103855293.62</v>
      </c>
      <c r="AA17" s="256">
        <f t="shared" si="1"/>
        <v>10725829.987</v>
      </c>
      <c r="AB17" s="256">
        <f t="shared" si="2"/>
        <v>3970622.9439999997</v>
      </c>
      <c r="AC17" s="254">
        <f t="shared" si="4"/>
        <v>118551746.55100001</v>
      </c>
      <c r="AD17" s="254">
        <f>'Per Tab. V.4.4A nuova'!AB13</f>
        <v>1187233.385</v>
      </c>
      <c r="AE17" s="257">
        <f t="shared" si="3"/>
        <v>119738979.93600002</v>
      </c>
      <c r="AF17" s="258">
        <f t="shared" si="5"/>
        <v>12.825493666282265</v>
      </c>
      <c r="AH17" s="259">
        <f t="shared" si="6"/>
        <v>118551746.55100001</v>
      </c>
      <c r="AI17" s="259">
        <f t="shared" si="7"/>
        <v>119738979.93600002</v>
      </c>
      <c r="AK17" s="1">
        <v>1141137</v>
      </c>
      <c r="AL17" s="9">
        <v>114164668</v>
      </c>
      <c r="AM17" s="260" t="s">
        <v>162</v>
      </c>
      <c r="AN17" s="260" t="s">
        <v>111</v>
      </c>
      <c r="AO17" s="260" t="s">
        <v>111</v>
      </c>
      <c r="AP17" s="260">
        <v>115305806</v>
      </c>
    </row>
    <row r="18" spans="1:42" s="1" customFormat="1" ht="15" x14ac:dyDescent="0.2">
      <c r="A18" s="1" t="s">
        <v>22</v>
      </c>
      <c r="B18" s="254">
        <f>'Per Tab. V.4.4A nuova'!B14</f>
        <v>1560171.89</v>
      </c>
      <c r="C18" s="254">
        <f>'Per Tab. V.4.4A nuova'!C14</f>
        <v>0</v>
      </c>
      <c r="D18" s="254">
        <f>'Per Tab. V.4.4A nuova'!D14</f>
        <v>3009181.39</v>
      </c>
      <c r="E18" s="254">
        <f>'Per Tab. V.4.4A nuova'!E14</f>
        <v>4790016.6890000002</v>
      </c>
      <c r="F18" s="254">
        <f>'Per Tab. V.4.4A nuova'!F14</f>
        <v>189934.18599999999</v>
      </c>
      <c r="G18" s="254">
        <f>'Per Tab. V.4.4A nuova'!G14</f>
        <v>63704.451999999997</v>
      </c>
      <c r="H18" s="254">
        <f>'Per Tab. V.4.4A nuova'!H14</f>
        <v>126229.734</v>
      </c>
      <c r="I18" s="254">
        <f>'Per Tab. V.4.4A nuova'!I14</f>
        <v>3002215.4309999999</v>
      </c>
      <c r="J18" s="254">
        <f>'Per Tab. V.4.4A nuova'!J14</f>
        <v>141077.068</v>
      </c>
      <c r="K18" s="254">
        <f>'Per Tab. V.4.4A nuova'!K14</f>
        <v>5085098.9380000001</v>
      </c>
      <c r="L18" s="254">
        <f>'Per Tab. V.4.4A nuova'!L14</f>
        <v>35228554.923</v>
      </c>
      <c r="M18" s="254">
        <f>'Per Tab. V.4.4A nuova'!M14</f>
        <v>1804266.64</v>
      </c>
      <c r="N18" s="254">
        <f>'Per Tab. V.4.4A nuova'!N14</f>
        <v>525304.84199999995</v>
      </c>
      <c r="O18" s="254">
        <f>'Per Tab. V.4.4A nuova'!O14</f>
        <v>1831301.4879999999</v>
      </c>
      <c r="P18" s="254">
        <f>'Per Tab. V.4.4A nuova'!P14</f>
        <v>284864.78000000003</v>
      </c>
      <c r="Q18" s="255"/>
      <c r="R18" s="1" t="s">
        <v>22</v>
      </c>
      <c r="S18" s="254">
        <f>'Per Tab. V.4.4A nuova'!Q14</f>
        <v>59220.972999999998</v>
      </c>
      <c r="T18" s="254">
        <f>'Per Tab. V.4.4A nuova'!R14</f>
        <v>683189.772</v>
      </c>
      <c r="U18" s="254">
        <f>'Per Tab. V.4.4A nuova'!S14</f>
        <v>256498.149</v>
      </c>
      <c r="V18" s="254">
        <f>'Per Tab. V.4.4A nuova'!T14</f>
        <v>16718.04</v>
      </c>
      <c r="W18" s="254">
        <f>'Per Tab. V.4.4A nuova'!U14</f>
        <v>111019.485</v>
      </c>
      <c r="X18" s="254">
        <f>'Per Tab. V.4.4A nuova'!V14</f>
        <v>111550.09600000001</v>
      </c>
      <c r="Y18" s="254">
        <f>'Per Tab. V.4.4A nuova'!W14</f>
        <v>83863.990999999995</v>
      </c>
      <c r="Z18" s="256">
        <f t="shared" si="0"/>
        <v>17777695.592</v>
      </c>
      <c r="AA18" s="256">
        <f t="shared" si="1"/>
        <v>39389427.892999999</v>
      </c>
      <c r="AB18" s="256">
        <f t="shared" si="2"/>
        <v>1606925.2859999998</v>
      </c>
      <c r="AC18" s="254">
        <f t="shared" si="4"/>
        <v>58774048.770999998</v>
      </c>
      <c r="AD18" s="254">
        <f>'Per Tab. V.4.4A nuova'!AB14</f>
        <v>435735.15100000001</v>
      </c>
      <c r="AE18" s="257">
        <f t="shared" si="3"/>
        <v>59209783.921999998</v>
      </c>
      <c r="AF18" s="258">
        <f t="shared" si="5"/>
        <v>6.3420843327665368</v>
      </c>
      <c r="AH18" s="259">
        <f t="shared" si="6"/>
        <v>58774048.770999998</v>
      </c>
      <c r="AI18" s="259">
        <f t="shared" si="7"/>
        <v>59209783.921999998</v>
      </c>
      <c r="AK18" s="1">
        <v>409092</v>
      </c>
      <c r="AL18" s="9">
        <v>68648901</v>
      </c>
      <c r="AM18" s="260" t="s">
        <v>163</v>
      </c>
      <c r="AN18" s="260" t="s">
        <v>111</v>
      </c>
      <c r="AO18" s="260" t="s">
        <v>111</v>
      </c>
      <c r="AP18" s="260">
        <v>69057993</v>
      </c>
    </row>
    <row r="19" spans="1:42" s="1" customFormat="1" ht="15" x14ac:dyDescent="0.2">
      <c r="A19" s="1" t="s">
        <v>23</v>
      </c>
      <c r="B19" s="254">
        <f>'Per Tab. V.4.4A nuova'!B15</f>
        <v>272239.47200000001</v>
      </c>
      <c r="C19" s="254">
        <f>'Per Tab. V.4.4A nuova'!C15</f>
        <v>0</v>
      </c>
      <c r="D19" s="254">
        <f>'Per Tab. V.4.4A nuova'!D15</f>
        <v>81303.600000000006</v>
      </c>
      <c r="E19" s="254">
        <f>'Per Tab. V.4.4A nuova'!E15</f>
        <v>539507.05200000003</v>
      </c>
      <c r="F19" s="254">
        <f>'Per Tab. V.4.4A nuova'!F15</f>
        <v>55378.22</v>
      </c>
      <c r="G19" s="254">
        <f>'Per Tab. V.4.4A nuova'!G15</f>
        <v>15208.22</v>
      </c>
      <c r="H19" s="254">
        <f>'Per Tab. V.4.4A nuova'!H15</f>
        <v>40170</v>
      </c>
      <c r="I19" s="254">
        <f>'Per Tab. V.4.4A nuova'!I15</f>
        <v>366232.87599999999</v>
      </c>
      <c r="J19" s="254">
        <f>'Per Tab. V.4.4A nuova'!J15</f>
        <v>114461.66800000001</v>
      </c>
      <c r="K19" s="254">
        <f>'Per Tab. V.4.4A nuova'!K15</f>
        <v>1436053.692</v>
      </c>
      <c r="L19" s="254">
        <f>'Per Tab. V.4.4A nuova'!L15</f>
        <v>1841314.405</v>
      </c>
      <c r="M19" s="254">
        <f>'Per Tab. V.4.4A nuova'!M15</f>
        <v>5858707.0650000004</v>
      </c>
      <c r="N19" s="254">
        <f>'Per Tab. V.4.4A nuova'!N15</f>
        <v>1136721.32</v>
      </c>
      <c r="O19" s="254">
        <f>'Per Tab. V.4.4A nuova'!O15</f>
        <v>2280508.4300000002</v>
      </c>
      <c r="P19" s="254">
        <f>'Per Tab. V.4.4A nuova'!P15</f>
        <v>322325.58899999998</v>
      </c>
      <c r="Q19" s="255"/>
      <c r="R19" s="1" t="s">
        <v>23</v>
      </c>
      <c r="S19" s="254">
        <f>'Per Tab. V.4.4A nuova'!Q15</f>
        <v>33361.06</v>
      </c>
      <c r="T19" s="254">
        <f>'Per Tab. V.4.4A nuova'!R15</f>
        <v>597383.82999999996</v>
      </c>
      <c r="U19" s="254">
        <f>'Per Tab. V.4.4A nuova'!S15</f>
        <v>236365.53899999999</v>
      </c>
      <c r="V19" s="254">
        <f>'Per Tab. V.4.4A nuova'!T15</f>
        <v>30896</v>
      </c>
      <c r="W19" s="254">
        <f>'Per Tab. V.4.4A nuova'!U15</f>
        <v>49428.993000000002</v>
      </c>
      <c r="X19" s="254">
        <f>'Per Tab. V.4.4A nuova'!V15</f>
        <v>4386.192</v>
      </c>
      <c r="Y19" s="254">
        <f>'Per Tab. V.4.4A nuova'!W15</f>
        <v>0</v>
      </c>
      <c r="Z19" s="256">
        <f t="shared" si="0"/>
        <v>2865176.58</v>
      </c>
      <c r="AA19" s="256">
        <f t="shared" si="1"/>
        <v>11117251.220000001</v>
      </c>
      <c r="AB19" s="256">
        <f t="shared" si="2"/>
        <v>1274147.203</v>
      </c>
      <c r="AC19" s="254">
        <f t="shared" si="4"/>
        <v>15256575.003</v>
      </c>
      <c r="AD19" s="254">
        <f>'Per Tab. V.4.4A nuova'!AB15</f>
        <v>22774.814999999999</v>
      </c>
      <c r="AE19" s="257">
        <f t="shared" si="3"/>
        <v>15279349.818</v>
      </c>
      <c r="AF19" s="258">
        <f t="shared" si="5"/>
        <v>1.6366032550169762</v>
      </c>
      <c r="AH19" s="259">
        <f t="shared" si="6"/>
        <v>15256575.003</v>
      </c>
      <c r="AI19" s="259">
        <f t="shared" si="7"/>
        <v>15279349.818</v>
      </c>
      <c r="AK19" s="1">
        <v>114012</v>
      </c>
      <c r="AL19" s="9">
        <v>23535572</v>
      </c>
      <c r="AM19" s="260" t="s">
        <v>164</v>
      </c>
      <c r="AN19" s="260" t="s">
        <v>111</v>
      </c>
      <c r="AO19" s="260" t="s">
        <v>111</v>
      </c>
      <c r="AP19" s="260">
        <v>23649583</v>
      </c>
    </row>
    <row r="20" spans="1:42" s="1" customFormat="1" ht="15" x14ac:dyDescent="0.2">
      <c r="A20" s="1" t="s">
        <v>24</v>
      </c>
      <c r="B20" s="254">
        <f>'Per Tab. V.4.4A nuova'!B16</f>
        <v>441750.34399999998</v>
      </c>
      <c r="C20" s="254">
        <f>'Per Tab. V.4.4A nuova'!C16</f>
        <v>0</v>
      </c>
      <c r="D20" s="254">
        <f>'Per Tab. V.4.4A nuova'!D16</f>
        <v>225480.14499999999</v>
      </c>
      <c r="E20" s="254">
        <f>'Per Tab. V.4.4A nuova'!E16</f>
        <v>938575.58400000003</v>
      </c>
      <c r="F20" s="254">
        <f>'Per Tab. V.4.4A nuova'!F16</f>
        <v>49490.184000000001</v>
      </c>
      <c r="G20" s="254">
        <f>'Per Tab. V.4.4A nuova'!G16</f>
        <v>15435.195</v>
      </c>
      <c r="H20" s="254">
        <f>'Per Tab. V.4.4A nuova'!H16</f>
        <v>34054.989000000001</v>
      </c>
      <c r="I20" s="254">
        <f>'Per Tab. V.4.4A nuova'!I16</f>
        <v>833962.59</v>
      </c>
      <c r="J20" s="254">
        <f>'Per Tab. V.4.4A nuova'!J16</f>
        <v>83344.338000000003</v>
      </c>
      <c r="K20" s="254">
        <f>'Per Tab. V.4.4A nuova'!K16</f>
        <v>2104667.7859999998</v>
      </c>
      <c r="L20" s="254">
        <f>'Per Tab. V.4.4A nuova'!L16</f>
        <v>467206.95500000002</v>
      </c>
      <c r="M20" s="254">
        <f>'Per Tab. V.4.4A nuova'!M16</f>
        <v>1120029.3289999999</v>
      </c>
      <c r="N20" s="254">
        <f>'Per Tab. V.4.4A nuova'!N16</f>
        <v>9887660.6119999997</v>
      </c>
      <c r="O20" s="254">
        <f>'Per Tab. V.4.4A nuova'!O16</f>
        <v>382771.61499999999</v>
      </c>
      <c r="P20" s="254">
        <f>'Per Tab. V.4.4A nuova'!P16</f>
        <v>829652.50800000003</v>
      </c>
      <c r="Q20" s="255"/>
      <c r="R20" s="1" t="s">
        <v>24</v>
      </c>
      <c r="S20" s="254">
        <f>'Per Tab. V.4.4A nuova'!Q16</f>
        <v>104051.412</v>
      </c>
      <c r="T20" s="254">
        <f>'Per Tab. V.4.4A nuova'!R16</f>
        <v>273270.91499999998</v>
      </c>
      <c r="U20" s="254">
        <f>'Per Tab. V.4.4A nuova'!S16</f>
        <v>284041.94799999997</v>
      </c>
      <c r="V20" s="254">
        <f>'Per Tab. V.4.4A nuova'!T16</f>
        <v>88365.716</v>
      </c>
      <c r="W20" s="254">
        <f>'Per Tab. V.4.4A nuova'!U16</f>
        <v>13237.34</v>
      </c>
      <c r="X20" s="254">
        <f>'Per Tab. V.4.4A nuova'!V16</f>
        <v>64661.36</v>
      </c>
      <c r="Y20" s="254">
        <f>'Per Tab. V.4.4A nuova'!W16</f>
        <v>5915</v>
      </c>
      <c r="Z20" s="256">
        <f t="shared" si="0"/>
        <v>4677270.970999999</v>
      </c>
      <c r="AA20" s="256">
        <f t="shared" si="1"/>
        <v>11857668.511</v>
      </c>
      <c r="AB20" s="256">
        <f t="shared" si="2"/>
        <v>1663196.199</v>
      </c>
      <c r="AC20" s="254">
        <f t="shared" si="4"/>
        <v>18198135.680999998</v>
      </c>
      <c r="AD20" s="254">
        <f>'Per Tab. V.4.4A nuova'!AB16</f>
        <v>190995.641</v>
      </c>
      <c r="AE20" s="257">
        <f t="shared" si="3"/>
        <v>18389131.321999997</v>
      </c>
      <c r="AF20" s="258">
        <f t="shared" si="5"/>
        <v>1.9696984843599337</v>
      </c>
      <c r="AH20" s="259">
        <f t="shared" si="6"/>
        <v>18198135.680999998</v>
      </c>
      <c r="AI20" s="259">
        <f t="shared" si="7"/>
        <v>18389131.321999997</v>
      </c>
      <c r="AK20" s="1">
        <v>97215</v>
      </c>
      <c r="AL20" s="9">
        <v>19090614</v>
      </c>
      <c r="AM20" s="260" t="s">
        <v>165</v>
      </c>
      <c r="AN20" s="260" t="s">
        <v>111</v>
      </c>
      <c r="AO20" s="260" t="s">
        <v>111</v>
      </c>
      <c r="AP20" s="260">
        <v>19187829</v>
      </c>
    </row>
    <row r="21" spans="1:42" s="1" customFormat="1" ht="15" x14ac:dyDescent="0.2">
      <c r="A21" s="1" t="s">
        <v>25</v>
      </c>
      <c r="B21" s="254">
        <f>'Per Tab. V.4.4A nuova'!B17</f>
        <v>462357.34</v>
      </c>
      <c r="C21" s="254">
        <f>'Per Tab. V.4.4A nuova'!C17</f>
        <v>0</v>
      </c>
      <c r="D21" s="254">
        <f>'Per Tab. V.4.4A nuova'!D17</f>
        <v>78156.422999999995</v>
      </c>
      <c r="E21" s="254">
        <f>'Per Tab. V.4.4A nuova'!E17</f>
        <v>1662320.419</v>
      </c>
      <c r="F21" s="254">
        <f>'Per Tab. V.4.4A nuova'!F17</f>
        <v>35218.088000000003</v>
      </c>
      <c r="G21" s="254">
        <f>'Per Tab. V.4.4A nuova'!G17</f>
        <v>7083.1</v>
      </c>
      <c r="H21" s="254">
        <f>'Per Tab. V.4.4A nuova'!H17</f>
        <v>28134.988000000001</v>
      </c>
      <c r="I21" s="254">
        <f>'Per Tab. V.4.4A nuova'!I17</f>
        <v>1228180.4809999999</v>
      </c>
      <c r="J21" s="254">
        <f>'Per Tab. V.4.4A nuova'!J17</f>
        <v>197274.32399999999</v>
      </c>
      <c r="K21" s="254">
        <f>'Per Tab. V.4.4A nuova'!K17</f>
        <v>1171115.1240000001</v>
      </c>
      <c r="L21" s="254">
        <f>'Per Tab. V.4.4A nuova'!L17</f>
        <v>2042434.3970000001</v>
      </c>
      <c r="M21" s="254">
        <f>'Per Tab. V.4.4A nuova'!M17</f>
        <v>1954213.6</v>
      </c>
      <c r="N21" s="254">
        <f>'Per Tab. V.4.4A nuova'!N17</f>
        <v>541224.00800000003</v>
      </c>
      <c r="O21" s="254">
        <f>'Per Tab. V.4.4A nuova'!O17</f>
        <v>23709409.861000001</v>
      </c>
      <c r="P21" s="254">
        <f>'Per Tab. V.4.4A nuova'!P17</f>
        <v>1364938.8459999999</v>
      </c>
      <c r="Q21" s="255"/>
      <c r="R21" s="1" t="s">
        <v>25</v>
      </c>
      <c r="S21" s="254">
        <f>'Per Tab. V.4.4A nuova'!Q17</f>
        <v>391199.29700000002</v>
      </c>
      <c r="T21" s="254">
        <f>'Per Tab. V.4.4A nuova'!R17</f>
        <v>3263439.3560000001</v>
      </c>
      <c r="U21" s="254">
        <f>'Per Tab. V.4.4A nuova'!S17</f>
        <v>746119.5</v>
      </c>
      <c r="V21" s="254">
        <f>'Per Tab. V.4.4A nuova'!T17</f>
        <v>310756.50699999998</v>
      </c>
      <c r="W21" s="254">
        <f>'Per Tab. V.4.4A nuova'!U17</f>
        <v>204776.416</v>
      </c>
      <c r="X21" s="254">
        <f>'Per Tab. V.4.4A nuova'!V17</f>
        <v>245503.829</v>
      </c>
      <c r="Y21" s="254">
        <f>'Per Tab. V.4.4A nuova'!W17</f>
        <v>148341.52600000001</v>
      </c>
      <c r="Z21" s="256">
        <f t="shared" si="0"/>
        <v>4834622.199</v>
      </c>
      <c r="AA21" s="256">
        <f t="shared" si="1"/>
        <v>28247281.866000004</v>
      </c>
      <c r="AB21" s="256">
        <f t="shared" si="2"/>
        <v>6675075.2769999998</v>
      </c>
      <c r="AC21" s="254">
        <f t="shared" si="4"/>
        <v>39756979.342000008</v>
      </c>
      <c r="AD21" s="254">
        <f>'Per Tab. V.4.4A nuova'!AB17</f>
        <v>122743.67</v>
      </c>
      <c r="AE21" s="257">
        <f t="shared" si="3"/>
        <v>39879723.012000009</v>
      </c>
      <c r="AF21" s="258">
        <f t="shared" si="5"/>
        <v>4.2716009037063749</v>
      </c>
      <c r="AH21" s="259">
        <f t="shared" si="6"/>
        <v>39756979.342000008</v>
      </c>
      <c r="AI21" s="259">
        <f t="shared" si="7"/>
        <v>39879723.012000009</v>
      </c>
      <c r="AK21" s="1">
        <v>177206</v>
      </c>
      <c r="AL21" s="9">
        <v>39565432</v>
      </c>
      <c r="AM21" s="260" t="s">
        <v>166</v>
      </c>
      <c r="AN21" s="260" t="s">
        <v>111</v>
      </c>
      <c r="AO21" s="260" t="s">
        <v>111</v>
      </c>
      <c r="AP21" s="260">
        <v>39742638</v>
      </c>
    </row>
    <row r="22" spans="1:42" s="1" customFormat="1" ht="15" x14ac:dyDescent="0.2">
      <c r="A22" s="1" t="s">
        <v>26</v>
      </c>
      <c r="B22" s="254">
        <f>'Per Tab. V.4.4A nuova'!B18</f>
        <v>341138.56599999999</v>
      </c>
      <c r="C22" s="254">
        <f>'Per Tab. V.4.4A nuova'!C18</f>
        <v>0</v>
      </c>
      <c r="D22" s="254">
        <f>'Per Tab. V.4.4A nuova'!D18</f>
        <v>79078.535999999993</v>
      </c>
      <c r="E22" s="254">
        <f>'Per Tab. V.4.4A nuova'!E18</f>
        <v>725077.86399999994</v>
      </c>
      <c r="F22" s="254">
        <f>'Per Tab. V.4.4A nuova'!F18</f>
        <v>18966.356</v>
      </c>
      <c r="G22" s="254">
        <f>'Per Tab. V.4.4A nuova'!G18</f>
        <v>8552.58</v>
      </c>
      <c r="H22" s="254">
        <f>'Per Tab. V.4.4A nuova'!H18</f>
        <v>10413.776</v>
      </c>
      <c r="I22" s="254">
        <f>'Per Tab. V.4.4A nuova'!I18</f>
        <v>485213.82</v>
      </c>
      <c r="J22" s="254">
        <f>'Per Tab. V.4.4A nuova'!J18</f>
        <v>61112.35</v>
      </c>
      <c r="K22" s="254">
        <f>'Per Tab. V.4.4A nuova'!K18</f>
        <v>848334.16599999997</v>
      </c>
      <c r="L22" s="254">
        <f>'Per Tab. V.4.4A nuova'!L18</f>
        <v>312693.049</v>
      </c>
      <c r="M22" s="254">
        <f>'Per Tab. V.4.4A nuova'!M18</f>
        <v>160159.88500000001</v>
      </c>
      <c r="N22" s="254">
        <f>'Per Tab. V.4.4A nuova'!N18</f>
        <v>1067191.077</v>
      </c>
      <c r="O22" s="254">
        <f>'Per Tab. V.4.4A nuova'!O18</f>
        <v>1628790.27</v>
      </c>
      <c r="P22" s="254">
        <f>'Per Tab. V.4.4A nuova'!P18</f>
        <v>5700605.8990000002</v>
      </c>
      <c r="Q22" s="255"/>
      <c r="R22" s="1" t="s">
        <v>26</v>
      </c>
      <c r="S22" s="254">
        <f>'Per Tab. V.4.4A nuova'!Q18</f>
        <v>134402.61300000001</v>
      </c>
      <c r="T22" s="254">
        <f>'Per Tab. V.4.4A nuova'!R18</f>
        <v>1548772.969</v>
      </c>
      <c r="U22" s="254">
        <f>'Per Tab. V.4.4A nuova'!S18</f>
        <v>674407.98199999996</v>
      </c>
      <c r="V22" s="254">
        <f>'Per Tab. V.4.4A nuova'!T18</f>
        <v>164722.82800000001</v>
      </c>
      <c r="W22" s="254">
        <f>'Per Tab. V.4.4A nuova'!U18</f>
        <v>53632.625999999997</v>
      </c>
      <c r="X22" s="254">
        <f>'Per Tab. V.4.4A nuova'!V18</f>
        <v>12825.59</v>
      </c>
      <c r="Y22" s="254">
        <f>'Per Tab. V.4.4A nuova'!W18</f>
        <v>6780.8</v>
      </c>
      <c r="Z22" s="256">
        <f t="shared" si="0"/>
        <v>2558921.6579999998</v>
      </c>
      <c r="AA22" s="256">
        <f t="shared" si="1"/>
        <v>3168834.281</v>
      </c>
      <c r="AB22" s="256">
        <f t="shared" si="2"/>
        <v>8296151.307</v>
      </c>
      <c r="AC22" s="254">
        <f t="shared" si="4"/>
        <v>14023907.245999999</v>
      </c>
      <c r="AD22" s="254">
        <f>'Per Tab. V.4.4A nuova'!AB18</f>
        <v>71447.031000000003</v>
      </c>
      <c r="AE22" s="257">
        <f t="shared" si="3"/>
        <v>14095354.276999999</v>
      </c>
      <c r="AF22" s="258">
        <f t="shared" si="5"/>
        <v>1.5097830055032555</v>
      </c>
      <c r="AH22" s="259">
        <f t="shared" si="6"/>
        <v>14023907.245999999</v>
      </c>
      <c r="AI22" s="259">
        <f t="shared" si="7"/>
        <v>14095354.276999999</v>
      </c>
      <c r="AK22" s="1">
        <v>104011</v>
      </c>
      <c r="AL22" s="9">
        <v>12941986</v>
      </c>
      <c r="AM22" s="260" t="s">
        <v>167</v>
      </c>
      <c r="AN22" s="260" t="s">
        <v>111</v>
      </c>
      <c r="AO22" s="260" t="s">
        <v>111</v>
      </c>
      <c r="AP22" s="260">
        <v>13045996</v>
      </c>
    </row>
    <row r="23" spans="1:42" s="1" customFormat="1" ht="15" x14ac:dyDescent="0.2">
      <c r="A23" s="1" t="s">
        <v>27</v>
      </c>
      <c r="B23" s="254">
        <f>'Per Tab. V.4.4A nuova'!B19</f>
        <v>70630.384000000005</v>
      </c>
      <c r="C23" s="254">
        <f>'Per Tab. V.4.4A nuova'!C19</f>
        <v>0</v>
      </c>
      <c r="D23" s="254">
        <f>'Per Tab. V.4.4A nuova'!D19</f>
        <v>4607.99</v>
      </c>
      <c r="E23" s="254">
        <f>'Per Tab. V.4.4A nuova'!E19</f>
        <v>71638.808999999994</v>
      </c>
      <c r="F23" s="254">
        <f>'Per Tab. V.4.4A nuova'!F19</f>
        <v>0</v>
      </c>
      <c r="G23" s="254">
        <f>'Per Tab. V.4.4A nuova'!G19</f>
        <v>0</v>
      </c>
      <c r="H23" s="254">
        <f>'Per Tab. V.4.4A nuova'!H19</f>
        <v>0</v>
      </c>
      <c r="I23" s="254">
        <f>'Per Tab. V.4.4A nuova'!I19</f>
        <v>42802.756000000001</v>
      </c>
      <c r="J23" s="254">
        <f>'Per Tab. V.4.4A nuova'!J19</f>
        <v>0</v>
      </c>
      <c r="K23" s="254">
        <f>'Per Tab. V.4.4A nuova'!K19</f>
        <v>79417.941999999995</v>
      </c>
      <c r="L23" s="254">
        <f>'Per Tab. V.4.4A nuova'!L19</f>
        <v>36035.642999999996</v>
      </c>
      <c r="M23" s="254">
        <f>'Per Tab. V.4.4A nuova'!M19</f>
        <v>22270.735000000001</v>
      </c>
      <c r="N23" s="254">
        <f>'Per Tab. V.4.4A nuova'!N19</f>
        <v>13000.147000000001</v>
      </c>
      <c r="O23" s="254">
        <f>'Per Tab. V.4.4A nuova'!O19</f>
        <v>443263.07799999998</v>
      </c>
      <c r="P23" s="254">
        <f>'Per Tab. V.4.4A nuova'!P19</f>
        <v>140907.53400000001</v>
      </c>
      <c r="Q23" s="255"/>
      <c r="R23" s="1" t="s">
        <v>27</v>
      </c>
      <c r="S23" s="254">
        <f>'Per Tab. V.4.4A nuova'!Q19</f>
        <v>993919.12100000004</v>
      </c>
      <c r="T23" s="254">
        <f>'Per Tab. V.4.4A nuova'!R19</f>
        <v>435274.853</v>
      </c>
      <c r="U23" s="254">
        <f>'Per Tab. V.4.4A nuova'!S19</f>
        <v>379994.09</v>
      </c>
      <c r="V23" s="254">
        <f>'Per Tab. V.4.4A nuova'!T19</f>
        <v>81017.403000000006</v>
      </c>
      <c r="W23" s="254">
        <f>'Per Tab. V.4.4A nuova'!U19</f>
        <v>47352.786999999997</v>
      </c>
      <c r="X23" s="254">
        <f>'Per Tab. V.4.4A nuova'!V19</f>
        <v>2025.87</v>
      </c>
      <c r="Y23" s="254">
        <f>'Per Tab. V.4.4A nuova'!W19</f>
        <v>0</v>
      </c>
      <c r="Z23" s="256">
        <f t="shared" si="0"/>
        <v>269097.88100000005</v>
      </c>
      <c r="AA23" s="256">
        <f t="shared" si="1"/>
        <v>514569.603</v>
      </c>
      <c r="AB23" s="256">
        <f t="shared" si="2"/>
        <v>2080491.6580000001</v>
      </c>
      <c r="AC23" s="254">
        <f t="shared" si="4"/>
        <v>2864159.142</v>
      </c>
      <c r="AD23" s="254">
        <f>'Per Tab. V.4.4A nuova'!AB19</f>
        <v>16211.844999999999</v>
      </c>
      <c r="AE23" s="257">
        <f t="shared" si="3"/>
        <v>2880370.9870000002</v>
      </c>
      <c r="AF23" s="258">
        <f t="shared" si="5"/>
        <v>0.30852258696422113</v>
      </c>
      <c r="AH23" s="259">
        <f t="shared" si="6"/>
        <v>2864159.142</v>
      </c>
      <c r="AI23" s="259">
        <f t="shared" si="7"/>
        <v>2880370.9870000002</v>
      </c>
      <c r="AK23" s="1">
        <v>48851</v>
      </c>
      <c r="AL23" s="9">
        <v>4621629</v>
      </c>
      <c r="AM23" s="260" t="s">
        <v>168</v>
      </c>
      <c r="AN23" s="260" t="s">
        <v>111</v>
      </c>
      <c r="AO23" s="260" t="s">
        <v>111</v>
      </c>
      <c r="AP23" s="260">
        <v>4670480</v>
      </c>
    </row>
    <row r="24" spans="1:42" s="1" customFormat="1" ht="15" x14ac:dyDescent="0.2">
      <c r="A24" s="1" t="s">
        <v>28</v>
      </c>
      <c r="B24" s="254">
        <f>'Per Tab. V.4.4A nuova'!B20</f>
        <v>290715.74200000003</v>
      </c>
      <c r="C24" s="254">
        <f>'Per Tab. V.4.4A nuova'!C20</f>
        <v>3498.5610000000001</v>
      </c>
      <c r="D24" s="254">
        <f>'Per Tab. V.4.4A nuova'!D20</f>
        <v>18142.599999999999</v>
      </c>
      <c r="E24" s="254">
        <f>'Per Tab. V.4.4A nuova'!E20</f>
        <v>1342251.0360000001</v>
      </c>
      <c r="F24" s="254">
        <f>'Per Tab. V.4.4A nuova'!F20</f>
        <v>37268.158000000003</v>
      </c>
      <c r="G24" s="254">
        <f>'Per Tab. V.4.4A nuova'!G20</f>
        <v>24729.42</v>
      </c>
      <c r="H24" s="254">
        <f>'Per Tab. V.4.4A nuova'!H20</f>
        <v>12538.737999999999</v>
      </c>
      <c r="I24" s="254">
        <f>'Per Tab. V.4.4A nuova'!I20</f>
        <v>897683.24600000004</v>
      </c>
      <c r="J24" s="254">
        <f>'Per Tab. V.4.4A nuova'!J20</f>
        <v>147225.541</v>
      </c>
      <c r="K24" s="254">
        <f>'Per Tab. V.4.4A nuova'!K20</f>
        <v>808235.24600000004</v>
      </c>
      <c r="L24" s="254">
        <f>'Per Tab. V.4.4A nuova'!L20</f>
        <v>545272.64399999997</v>
      </c>
      <c r="M24" s="254">
        <f>'Per Tab. V.4.4A nuova'!M20</f>
        <v>463774.81699999998</v>
      </c>
      <c r="N24" s="254">
        <f>'Per Tab. V.4.4A nuova'!N20</f>
        <v>243447.79300000001</v>
      </c>
      <c r="O24" s="254">
        <f>'Per Tab. V.4.4A nuova'!O20</f>
        <v>3426304.0559999999</v>
      </c>
      <c r="P24" s="254">
        <f>'Per Tab. V.4.4A nuova'!P20</f>
        <v>1238517.514</v>
      </c>
      <c r="Q24" s="255"/>
      <c r="R24" s="1" t="s">
        <v>28</v>
      </c>
      <c r="S24" s="254">
        <f>'Per Tab. V.4.4A nuova'!Q20</f>
        <v>567386.603</v>
      </c>
      <c r="T24" s="254">
        <f>'Per Tab. V.4.4A nuova'!R20</f>
        <v>22455573.039999999</v>
      </c>
      <c r="U24" s="254">
        <f>'Per Tab. V.4.4A nuova'!S20</f>
        <v>3058394.4870000002</v>
      </c>
      <c r="V24" s="254">
        <f>'Per Tab. V.4.4A nuova'!T20</f>
        <v>1244660.2579999999</v>
      </c>
      <c r="W24" s="254">
        <f>'Per Tab. V.4.4A nuova'!U20</f>
        <v>647946.31000000006</v>
      </c>
      <c r="X24" s="254">
        <f>'Per Tab. V.4.4A nuova'!V20</f>
        <v>817642.94499999995</v>
      </c>
      <c r="Y24" s="254">
        <f>'Per Tab. V.4.4A nuova'!W20</f>
        <v>0</v>
      </c>
      <c r="Z24" s="256">
        <f t="shared" si="0"/>
        <v>3545020.13</v>
      </c>
      <c r="AA24" s="256">
        <f t="shared" si="1"/>
        <v>4678799.3099999996</v>
      </c>
      <c r="AB24" s="256">
        <f t="shared" si="2"/>
        <v>30030121.156999998</v>
      </c>
      <c r="AC24" s="254">
        <f t="shared" si="4"/>
        <v>38253940.596999995</v>
      </c>
      <c r="AD24" s="254">
        <f>'Per Tab. V.4.4A nuova'!AB20</f>
        <v>293904.72200000001</v>
      </c>
      <c r="AE24" s="257">
        <f t="shared" si="3"/>
        <v>38547845.318999998</v>
      </c>
      <c r="AF24" s="258">
        <f t="shared" si="5"/>
        <v>4.1289406862486642</v>
      </c>
      <c r="AH24" s="259">
        <f t="shared" si="6"/>
        <v>38253940.596999995</v>
      </c>
      <c r="AI24" s="259">
        <f t="shared" si="7"/>
        <v>38547845.318999998</v>
      </c>
      <c r="AK24" s="1">
        <v>210454</v>
      </c>
      <c r="AL24" s="9">
        <v>36332822</v>
      </c>
      <c r="AM24" s="260" t="s">
        <v>169</v>
      </c>
      <c r="AN24" s="260" t="s">
        <v>111</v>
      </c>
      <c r="AO24" s="260" t="s">
        <v>111</v>
      </c>
      <c r="AP24" s="260">
        <v>36543276</v>
      </c>
    </row>
    <row r="25" spans="1:42" s="1" customFormat="1" ht="15" x14ac:dyDescent="0.2">
      <c r="A25" s="1" t="s">
        <v>29</v>
      </c>
      <c r="B25" s="254">
        <f>'Per Tab. V.4.4A nuova'!B21</f>
        <v>379295.35200000001</v>
      </c>
      <c r="C25" s="254">
        <f>'Per Tab. V.4.4A nuova'!C21</f>
        <v>0</v>
      </c>
      <c r="D25" s="254">
        <f>'Per Tab. V.4.4A nuova'!D21</f>
        <v>35860.665999999997</v>
      </c>
      <c r="E25" s="254">
        <f>'Per Tab. V.4.4A nuova'!E21</f>
        <v>844355.75199999998</v>
      </c>
      <c r="F25" s="254">
        <f>'Per Tab. V.4.4A nuova'!F21</f>
        <v>56821.32</v>
      </c>
      <c r="G25" s="254">
        <f>'Per Tab. V.4.4A nuova'!G21</f>
        <v>16288.04</v>
      </c>
      <c r="H25" s="254">
        <f>'Per Tab. V.4.4A nuova'!H21</f>
        <v>40533.279999999999</v>
      </c>
      <c r="I25" s="254">
        <f>'Per Tab. V.4.4A nuova'!I21</f>
        <v>680466.68700000003</v>
      </c>
      <c r="J25" s="254">
        <f>'Per Tab. V.4.4A nuova'!J21</f>
        <v>168313.33900000001</v>
      </c>
      <c r="K25" s="254">
        <f>'Per Tab. V.4.4A nuova'!K21</f>
        <v>937481.92799999996</v>
      </c>
      <c r="L25" s="254">
        <f>'Per Tab. V.4.4A nuova'!L21</f>
        <v>282600.342</v>
      </c>
      <c r="M25" s="254">
        <f>'Per Tab. V.4.4A nuova'!M21</f>
        <v>171943.15900000001</v>
      </c>
      <c r="N25" s="254">
        <f>'Per Tab. V.4.4A nuova'!N21</f>
        <v>231971.28</v>
      </c>
      <c r="O25" s="254">
        <f>'Per Tab. V.4.4A nuova'!O21</f>
        <v>644204.74100000004</v>
      </c>
      <c r="P25" s="254">
        <f>'Per Tab. V.4.4A nuova'!P21</f>
        <v>499840.48300000001</v>
      </c>
      <c r="Q25" s="255"/>
      <c r="R25" s="1" t="s">
        <v>29</v>
      </c>
      <c r="S25" s="254">
        <f>'Per Tab. V.4.4A nuova'!Q21</f>
        <v>275414.02600000001</v>
      </c>
      <c r="T25" s="254">
        <f>'Per Tab. V.4.4A nuova'!R21</f>
        <v>2976738.253</v>
      </c>
      <c r="U25" s="254">
        <f>'Per Tab. V.4.4A nuova'!S21</f>
        <v>19343855.052000001</v>
      </c>
      <c r="V25" s="254">
        <f>'Per Tab. V.4.4A nuova'!T21</f>
        <v>1654807.757</v>
      </c>
      <c r="W25" s="254">
        <f>'Per Tab. V.4.4A nuova'!U21</f>
        <v>898465.24300000002</v>
      </c>
      <c r="X25" s="254">
        <f>'Per Tab. V.4.4A nuova'!V21</f>
        <v>251305.432</v>
      </c>
      <c r="Y25" s="254">
        <f>'Per Tab. V.4.4A nuova'!W21</f>
        <v>49170.197999999997</v>
      </c>
      <c r="Z25" s="256">
        <f t="shared" si="0"/>
        <v>3102595.0439999998</v>
      </c>
      <c r="AA25" s="256">
        <f t="shared" si="1"/>
        <v>1330719.5220000001</v>
      </c>
      <c r="AB25" s="256">
        <f t="shared" si="2"/>
        <v>25949596.443999998</v>
      </c>
      <c r="AC25" s="254">
        <f t="shared" si="4"/>
        <v>30382911.009999998</v>
      </c>
      <c r="AD25" s="254">
        <f>'Per Tab. V.4.4A nuova'!AB21</f>
        <v>145909.54999999999</v>
      </c>
      <c r="AE25" s="257">
        <f t="shared" si="3"/>
        <v>30528820.559999999</v>
      </c>
      <c r="AF25" s="258">
        <f t="shared" si="5"/>
        <v>3.2700060994391973</v>
      </c>
      <c r="AH25" s="259">
        <f t="shared" si="6"/>
        <v>30382911.009999998</v>
      </c>
      <c r="AI25" s="259">
        <f t="shared" si="7"/>
        <v>30528820.559999999</v>
      </c>
      <c r="AK25" s="1">
        <v>165717</v>
      </c>
      <c r="AL25" s="9">
        <v>32343858</v>
      </c>
      <c r="AM25" s="260" t="s">
        <v>170</v>
      </c>
      <c r="AN25" s="260" t="s">
        <v>111</v>
      </c>
      <c r="AO25" s="260" t="s">
        <v>111</v>
      </c>
      <c r="AP25" s="260">
        <v>32509575</v>
      </c>
    </row>
    <row r="26" spans="1:42" s="1" customFormat="1" ht="15" x14ac:dyDescent="0.2">
      <c r="A26" s="1" t="s">
        <v>30</v>
      </c>
      <c r="B26" s="254">
        <f>'Per Tab. V.4.4A nuova'!B22</f>
        <v>40413.745999999999</v>
      </c>
      <c r="C26" s="254">
        <f>'Per Tab. V.4.4A nuova'!C22</f>
        <v>0</v>
      </c>
      <c r="D26" s="254">
        <f>'Per Tab. V.4.4A nuova'!D22</f>
        <v>1524.5</v>
      </c>
      <c r="E26" s="254">
        <f>'Per Tab. V.4.4A nuova'!E22</f>
        <v>127851.969</v>
      </c>
      <c r="F26" s="254">
        <f>'Per Tab. V.4.4A nuova'!F22</f>
        <v>0</v>
      </c>
      <c r="G26" s="254">
        <f>'Per Tab. V.4.4A nuova'!G22</f>
        <v>0</v>
      </c>
      <c r="H26" s="254">
        <f>'Per Tab. V.4.4A nuova'!H22</f>
        <v>0</v>
      </c>
      <c r="I26" s="254">
        <f>'Per Tab. V.4.4A nuova'!I22</f>
        <v>21481.95</v>
      </c>
      <c r="J26" s="254">
        <f>'Per Tab. V.4.4A nuova'!J22</f>
        <v>34711.766000000003</v>
      </c>
      <c r="K26" s="254">
        <f>'Per Tab. V.4.4A nuova'!K22</f>
        <v>122515.255</v>
      </c>
      <c r="L26" s="254">
        <f>'Per Tab. V.4.4A nuova'!L22</f>
        <v>54664.214999999997</v>
      </c>
      <c r="M26" s="254">
        <f>'Per Tab. V.4.4A nuova'!M22</f>
        <v>3506.35</v>
      </c>
      <c r="N26" s="254">
        <f>'Per Tab. V.4.4A nuova'!N22</f>
        <v>30966.653999999999</v>
      </c>
      <c r="O26" s="254">
        <f>'Per Tab. V.4.4A nuova'!O22</f>
        <v>316381.20799999998</v>
      </c>
      <c r="P26" s="254">
        <f>'Per Tab. V.4.4A nuova'!P22</f>
        <v>157749.905</v>
      </c>
      <c r="Q26" s="255"/>
      <c r="R26" s="1" t="s">
        <v>30</v>
      </c>
      <c r="S26" s="254">
        <f>'Per Tab. V.4.4A nuova'!Q22</f>
        <v>58253.46</v>
      </c>
      <c r="T26" s="254">
        <f>'Per Tab. V.4.4A nuova'!R22</f>
        <v>1665176.8149999999</v>
      </c>
      <c r="U26" s="254">
        <f>'Per Tab. V.4.4A nuova'!S22</f>
        <v>1216421.618</v>
      </c>
      <c r="V26" s="254">
        <f>'Per Tab. V.4.4A nuova'!T22</f>
        <v>1456904.9979999999</v>
      </c>
      <c r="W26" s="254">
        <f>'Per Tab. V.4.4A nuova'!U22</f>
        <v>571416.94400000002</v>
      </c>
      <c r="X26" s="254">
        <f>'Per Tab. V.4.4A nuova'!V22</f>
        <v>83405.437999999995</v>
      </c>
      <c r="Y26" s="254">
        <f>'Per Tab. V.4.4A nuova'!W22</f>
        <v>0</v>
      </c>
      <c r="Z26" s="256">
        <f t="shared" si="0"/>
        <v>348499.18599999999</v>
      </c>
      <c r="AA26" s="256">
        <f t="shared" si="1"/>
        <v>405518.42699999997</v>
      </c>
      <c r="AB26" s="256">
        <f t="shared" si="2"/>
        <v>5209329.1780000003</v>
      </c>
      <c r="AC26" s="254">
        <f t="shared" si="4"/>
        <v>5963346.7910000002</v>
      </c>
      <c r="AD26" s="254">
        <f>'Per Tab. V.4.4A nuova'!AB22</f>
        <v>9401.232</v>
      </c>
      <c r="AE26" s="257">
        <f t="shared" si="3"/>
        <v>5972748.023</v>
      </c>
      <c r="AF26" s="258">
        <f t="shared" si="5"/>
        <v>0.63975358717963549</v>
      </c>
      <c r="AH26" s="259">
        <f t="shared" si="6"/>
        <v>5963346.7910000002</v>
      </c>
      <c r="AI26" s="259">
        <f t="shared" si="7"/>
        <v>5972748.023</v>
      </c>
      <c r="AK26" s="1">
        <v>20834</v>
      </c>
      <c r="AL26" s="9">
        <v>10144121</v>
      </c>
      <c r="AM26" s="260" t="s">
        <v>171</v>
      </c>
      <c r="AN26" s="260" t="s">
        <v>111</v>
      </c>
      <c r="AO26" s="260" t="s">
        <v>111</v>
      </c>
      <c r="AP26" s="260">
        <v>10164956</v>
      </c>
    </row>
    <row r="27" spans="1:42" s="1" customFormat="1" ht="15" x14ac:dyDescent="0.2">
      <c r="A27" s="1" t="s">
        <v>31</v>
      </c>
      <c r="B27" s="254">
        <f>'Per Tab. V.4.4A nuova'!B23</f>
        <v>4811.0159999999996</v>
      </c>
      <c r="C27" s="254">
        <f>'Per Tab. V.4.4A nuova'!C23</f>
        <v>0</v>
      </c>
      <c r="D27" s="254">
        <f>'Per Tab. V.4.4A nuova'!D23</f>
        <v>26400</v>
      </c>
      <c r="E27" s="254">
        <f>'Per Tab. V.4.4A nuova'!E23</f>
        <v>78342.884000000005</v>
      </c>
      <c r="F27" s="254">
        <f>'Per Tab. V.4.4A nuova'!F23</f>
        <v>31844.2</v>
      </c>
      <c r="G27" s="254">
        <f>'Per Tab. V.4.4A nuova'!G23</f>
        <v>15776.8</v>
      </c>
      <c r="H27" s="254">
        <f>'Per Tab. V.4.4A nuova'!H23</f>
        <v>16067.4</v>
      </c>
      <c r="I27" s="254">
        <f>'Per Tab. V.4.4A nuova'!I23</f>
        <v>43419.224000000002</v>
      </c>
      <c r="J27" s="254">
        <f>'Per Tab. V.4.4A nuova'!J23</f>
        <v>10436.4</v>
      </c>
      <c r="K27" s="254">
        <f>'Per Tab. V.4.4A nuova'!K23</f>
        <v>87766.111000000004</v>
      </c>
      <c r="L27" s="254">
        <f>'Per Tab. V.4.4A nuova'!L23</f>
        <v>19658.235000000001</v>
      </c>
      <c r="M27" s="254">
        <f>'Per Tab. V.4.4A nuova'!M23</f>
        <v>62125.093999999997</v>
      </c>
      <c r="N27" s="254">
        <f>'Per Tab. V.4.4A nuova'!N23</f>
        <v>30332.556</v>
      </c>
      <c r="O27" s="254">
        <f>'Per Tab. V.4.4A nuova'!O23</f>
        <v>81952.952999999994</v>
      </c>
      <c r="P27" s="254">
        <f>'Per Tab. V.4.4A nuova'!P23</f>
        <v>72880.639999999999</v>
      </c>
      <c r="Q27" s="255"/>
      <c r="R27" s="1" t="s">
        <v>31</v>
      </c>
      <c r="S27" s="254">
        <f>'Per Tab. V.4.4A nuova'!Q23</f>
        <v>845.19100000000003</v>
      </c>
      <c r="T27" s="254">
        <f>'Per Tab. V.4.4A nuova'!R23</f>
        <v>387658.39600000001</v>
      </c>
      <c r="U27" s="254">
        <f>'Per Tab. V.4.4A nuova'!S23</f>
        <v>549809.98899999994</v>
      </c>
      <c r="V27" s="254">
        <f>'Per Tab. V.4.4A nuova'!T23</f>
        <v>64179.942999999999</v>
      </c>
      <c r="W27" s="254">
        <f>'Per Tab. V.4.4A nuova'!U23</f>
        <v>4645940.4709999999</v>
      </c>
      <c r="X27" s="254">
        <f>'Per Tab. V.4.4A nuova'!V23</f>
        <v>390109.48499999999</v>
      </c>
      <c r="Y27" s="254">
        <f>'Per Tab. V.4.4A nuova'!W23</f>
        <v>0</v>
      </c>
      <c r="Z27" s="256">
        <f t="shared" si="0"/>
        <v>283019.83500000002</v>
      </c>
      <c r="AA27" s="256">
        <f t="shared" si="1"/>
        <v>194068.83799999999</v>
      </c>
      <c r="AB27" s="256">
        <f t="shared" si="2"/>
        <v>6111424.1150000002</v>
      </c>
      <c r="AC27" s="254">
        <f t="shared" si="4"/>
        <v>6588512.7880000006</v>
      </c>
      <c r="AD27" s="254">
        <f>'Per Tab. V.4.4A nuova'!AB23</f>
        <v>0</v>
      </c>
      <c r="AE27" s="257">
        <f t="shared" si="3"/>
        <v>6588512.7880000006</v>
      </c>
      <c r="AF27" s="258">
        <f t="shared" si="5"/>
        <v>0.70570944464266439</v>
      </c>
      <c r="AH27" s="259">
        <f t="shared" si="6"/>
        <v>6588512.7880000006</v>
      </c>
      <c r="AI27" s="259">
        <f>+AC27</f>
        <v>6588512.7880000006</v>
      </c>
      <c r="AK27" s="1">
        <v>20188</v>
      </c>
      <c r="AL27" s="9">
        <v>10772561</v>
      </c>
      <c r="AM27" s="260" t="s">
        <v>172</v>
      </c>
      <c r="AN27" s="260" t="s">
        <v>111</v>
      </c>
      <c r="AO27" s="260" t="s">
        <v>111</v>
      </c>
      <c r="AP27" s="260">
        <v>10792749</v>
      </c>
    </row>
    <row r="28" spans="1:42" s="1" customFormat="1" ht="15" x14ac:dyDescent="0.2">
      <c r="A28" s="1" t="s">
        <v>32</v>
      </c>
      <c r="B28" s="254">
        <f>'Per Tab. V.4.4A nuova'!B24</f>
        <v>74806.12</v>
      </c>
      <c r="C28" s="254">
        <f>'Per Tab. V.4.4A nuova'!C24</f>
        <v>0</v>
      </c>
      <c r="D28" s="254">
        <f>'Per Tab. V.4.4A nuova'!D24</f>
        <v>37403.06</v>
      </c>
      <c r="E28" s="254">
        <f>'Per Tab. V.4.4A nuova'!E24</f>
        <v>211644.83900000001</v>
      </c>
      <c r="F28" s="254">
        <f>'Per Tab. V.4.4A nuova'!F24</f>
        <v>0</v>
      </c>
      <c r="G28" s="254">
        <f>'Per Tab. V.4.4A nuova'!G24</f>
        <v>0</v>
      </c>
      <c r="H28" s="254">
        <f>'Per Tab. V.4.4A nuova'!H24</f>
        <v>0</v>
      </c>
      <c r="I28" s="254">
        <f>'Per Tab. V.4.4A nuova'!I24</f>
        <v>212053.307</v>
      </c>
      <c r="J28" s="254">
        <f>'Per Tab. V.4.4A nuova'!J24</f>
        <v>9934.08</v>
      </c>
      <c r="K28" s="254">
        <f>'Per Tab. V.4.4A nuova'!K24</f>
        <v>40546.620000000003</v>
      </c>
      <c r="L28" s="254">
        <f>'Per Tab. V.4.4A nuova'!L24</f>
        <v>167212.67199999999</v>
      </c>
      <c r="M28" s="254">
        <f>'Per Tab. V.4.4A nuova'!M24</f>
        <v>37604.593999999997</v>
      </c>
      <c r="N28" s="254">
        <f>'Per Tab. V.4.4A nuova'!N24</f>
        <v>56421.23</v>
      </c>
      <c r="O28" s="254">
        <f>'Per Tab. V.4.4A nuova'!O24</f>
        <v>103667.819</v>
      </c>
      <c r="P28" s="254">
        <f>'Per Tab. V.4.4A nuova'!P24</f>
        <v>66625.486999999994</v>
      </c>
      <c r="Q28" s="255"/>
      <c r="R28" s="1" t="s">
        <v>32</v>
      </c>
      <c r="S28" s="254">
        <f>'Per Tab. V.4.4A nuova'!Q24</f>
        <v>1105.02</v>
      </c>
      <c r="T28" s="254">
        <f>'Per Tab. V.4.4A nuova'!R24</f>
        <v>608073.19299999997</v>
      </c>
      <c r="U28" s="254">
        <f>'Per Tab. V.4.4A nuova'!S24</f>
        <v>141737.47</v>
      </c>
      <c r="V28" s="254">
        <f>'Per Tab. V.4.4A nuova'!T24</f>
        <v>55575.722000000002</v>
      </c>
      <c r="W28" s="254">
        <f>'Per Tab. V.4.4A nuova'!U24</f>
        <v>729347.91099999996</v>
      </c>
      <c r="X28" s="254">
        <f>'Per Tab. V.4.4A nuova'!V24</f>
        <v>23901592.315000001</v>
      </c>
      <c r="Y28" s="254">
        <f>'Per Tab. V.4.4A nuova'!W24</f>
        <v>0</v>
      </c>
      <c r="Z28" s="256">
        <f t="shared" si="0"/>
        <v>586388.02599999995</v>
      </c>
      <c r="AA28" s="256">
        <f t="shared" si="1"/>
        <v>364906.315</v>
      </c>
      <c r="AB28" s="256">
        <f t="shared" si="2"/>
        <v>25504057.118000001</v>
      </c>
      <c r="AC28" s="254">
        <f t="shared" si="4"/>
        <v>26455351.458999999</v>
      </c>
      <c r="AD28" s="254">
        <f>'Per Tab. V.4.4A nuova'!AB24</f>
        <v>85593.645000000004</v>
      </c>
      <c r="AE28" s="257">
        <f t="shared" si="3"/>
        <v>26540945.103999998</v>
      </c>
      <c r="AF28" s="258">
        <f t="shared" si="5"/>
        <v>2.8428563823613664</v>
      </c>
      <c r="AH28" s="259">
        <f t="shared" si="6"/>
        <v>26455351.458999999</v>
      </c>
      <c r="AI28" s="259">
        <f t="shared" si="7"/>
        <v>26540945.103999998</v>
      </c>
      <c r="AK28" s="1">
        <v>194091</v>
      </c>
      <c r="AL28" s="9">
        <v>30010295</v>
      </c>
      <c r="AM28" s="260" t="s">
        <v>173</v>
      </c>
      <c r="AN28" s="260" t="s">
        <v>111</v>
      </c>
      <c r="AO28" s="260" t="s">
        <v>111</v>
      </c>
      <c r="AP28" s="260">
        <v>30204387</v>
      </c>
    </row>
    <row r="29" spans="1:42" s="1" customFormat="1" ht="15" x14ac:dyDescent="0.2">
      <c r="A29" s="1" t="s">
        <v>33</v>
      </c>
      <c r="B29" s="254">
        <f>'Per Tab. V.4.4A nuova'!B25</f>
        <v>64.888999999999996</v>
      </c>
      <c r="C29" s="254">
        <f>'Per Tab. V.4.4A nuova'!C25</f>
        <v>0</v>
      </c>
      <c r="D29" s="254">
        <f>'Per Tab. V.4.4A nuova'!D25</f>
        <v>25766.68</v>
      </c>
      <c r="E29" s="254">
        <f>'Per Tab. V.4.4A nuova'!E25</f>
        <v>10796.791999999999</v>
      </c>
      <c r="F29" s="254">
        <f>'Per Tab. V.4.4A nuova'!F25</f>
        <v>0</v>
      </c>
      <c r="G29" s="254">
        <f>'Per Tab. V.4.4A nuova'!G25</f>
        <v>0</v>
      </c>
      <c r="H29" s="254">
        <f>'Per Tab. V.4.4A nuova'!H25</f>
        <v>0</v>
      </c>
      <c r="I29" s="254">
        <f>'Per Tab. V.4.4A nuova'!I25</f>
        <v>13693.359</v>
      </c>
      <c r="J29" s="254">
        <f>'Per Tab. V.4.4A nuova'!J25</f>
        <v>0</v>
      </c>
      <c r="K29" s="254">
        <f>'Per Tab. V.4.4A nuova'!K25</f>
        <v>47580.970999999998</v>
      </c>
      <c r="L29" s="254">
        <f>'Per Tab. V.4.4A nuova'!L25</f>
        <v>42185.108</v>
      </c>
      <c r="M29" s="254">
        <f>'Per Tab. V.4.4A nuova'!M25</f>
        <v>0</v>
      </c>
      <c r="N29" s="254">
        <f>'Per Tab. V.4.4A nuova'!N25</f>
        <v>0</v>
      </c>
      <c r="O29" s="254">
        <f>'Per Tab. V.4.4A nuova'!O25</f>
        <v>58324.57</v>
      </c>
      <c r="P29" s="254">
        <f>'Per Tab. V.4.4A nuova'!P25</f>
        <v>0</v>
      </c>
      <c r="Q29" s="255"/>
      <c r="R29" s="1" t="s">
        <v>33</v>
      </c>
      <c r="S29" s="254">
        <f>'Per Tab. V.4.4A nuova'!Q25</f>
        <v>0</v>
      </c>
      <c r="T29" s="254">
        <f>'Per Tab. V.4.4A nuova'!R25</f>
        <v>0</v>
      </c>
      <c r="U29" s="254">
        <f>'Per Tab. V.4.4A nuova'!S25</f>
        <v>0</v>
      </c>
      <c r="V29" s="254">
        <f>'Per Tab. V.4.4A nuova'!T25</f>
        <v>0</v>
      </c>
      <c r="W29" s="254">
        <f>'Per Tab. V.4.4A nuova'!U25</f>
        <v>0</v>
      </c>
      <c r="X29" s="254">
        <f>'Per Tab. V.4.4A nuova'!V25</f>
        <v>0</v>
      </c>
      <c r="Y29" s="254">
        <f>'Per Tab. V.4.4A nuova'!W25</f>
        <v>17422872.800000001</v>
      </c>
      <c r="Z29" s="256">
        <f t="shared" si="0"/>
        <v>97902.690999999992</v>
      </c>
      <c r="AA29" s="256">
        <f t="shared" si="1"/>
        <v>100509.678</v>
      </c>
      <c r="AB29" s="256">
        <f t="shared" si="2"/>
        <v>17422872.800000001</v>
      </c>
      <c r="AC29" s="254">
        <f t="shared" si="4"/>
        <v>17621285.169</v>
      </c>
      <c r="AD29" s="254">
        <f>'Per Tab. V.4.4A nuova'!AB25</f>
        <v>12149.2</v>
      </c>
      <c r="AE29" s="257">
        <f t="shared" si="3"/>
        <v>17633434.368999999</v>
      </c>
      <c r="AF29" s="258">
        <f t="shared" si="5"/>
        <v>1.8887541962967591</v>
      </c>
      <c r="AH29" s="259">
        <f t="shared" si="6"/>
        <v>17621285.169</v>
      </c>
      <c r="AI29" s="259">
        <f t="shared" si="7"/>
        <v>17633434.368999999</v>
      </c>
      <c r="AK29" s="1">
        <v>71443</v>
      </c>
      <c r="AL29" s="9">
        <v>13456045</v>
      </c>
      <c r="AM29" s="260" t="s">
        <v>174</v>
      </c>
      <c r="AN29" s="260" t="s">
        <v>111</v>
      </c>
      <c r="AO29" s="260" t="s">
        <v>111</v>
      </c>
      <c r="AP29" s="260">
        <v>13527488</v>
      </c>
    </row>
    <row r="30" spans="1:42" s="1" customFormat="1" x14ac:dyDescent="0.2">
      <c r="A30" s="1" t="s">
        <v>83</v>
      </c>
      <c r="B30" s="254">
        <f>'Per Tab. V.4.4A nuova'!B26</f>
        <v>83975195.109999999</v>
      </c>
      <c r="C30" s="254">
        <f>'Per Tab. V.4.4A nuova'!C26</f>
        <v>795902.66299999994</v>
      </c>
      <c r="D30" s="254">
        <f>'Per Tab. V.4.4A nuova'!D26</f>
        <v>33905447.601999998</v>
      </c>
      <c r="E30" s="254">
        <f>'Per Tab. V.4.4A nuova'!E26</f>
        <v>192283380.535</v>
      </c>
      <c r="F30" s="254">
        <f>'Per Tab. V.4.4A nuova'!F26</f>
        <v>31404794.921999998</v>
      </c>
      <c r="G30" s="254">
        <f>'Per Tab. V.4.4A nuova'!G26</f>
        <v>18662803.026999999</v>
      </c>
      <c r="H30" s="254">
        <f>'Per Tab. V.4.4A nuova'!H26</f>
        <v>12741991.895</v>
      </c>
      <c r="I30" s="254">
        <f>'Per Tab. V.4.4A nuova'!I26</f>
        <v>126539294.08499999</v>
      </c>
      <c r="J30" s="254">
        <f>'Per Tab. V.4.4A nuova'!J26</f>
        <v>19521392.500999998</v>
      </c>
      <c r="K30" s="254">
        <f>'Per Tab. V.4.4A nuova'!K26</f>
        <v>103636677.63600001</v>
      </c>
      <c r="L30" s="254">
        <f>'Per Tab. V.4.4A nuova'!L26</f>
        <v>17486892.447000001</v>
      </c>
      <c r="M30" s="254">
        <f>'Per Tab. V.4.4A nuova'!M26</f>
        <v>3573678.1060000001</v>
      </c>
      <c r="N30" s="254">
        <f>'Per Tab. V.4.4A nuova'!N26</f>
        <v>4631786.2929999996</v>
      </c>
      <c r="O30" s="254">
        <f>'Per Tab. V.4.4A nuova'!O26</f>
        <v>5716281.6610000003</v>
      </c>
      <c r="P30" s="254">
        <f>'Per Tab. V.4.4A nuova'!P26</f>
        <v>2623379.0989999999</v>
      </c>
      <c r="Q30" s="257"/>
      <c r="R30" s="1" t="s">
        <v>83</v>
      </c>
      <c r="S30" s="254">
        <f>'Per Tab. V.4.4A nuova'!Q26</f>
        <v>226845.28099999999</v>
      </c>
      <c r="T30" s="254">
        <f>'Per Tab. V.4.4A nuova'!R26</f>
        <v>4038690.6290000002</v>
      </c>
      <c r="U30" s="254">
        <f>'Per Tab. V.4.4A nuova'!S26</f>
        <v>2823281.5920000002</v>
      </c>
      <c r="V30" s="254">
        <f>'Per Tab. V.4.4A nuova'!T26</f>
        <v>378314.47</v>
      </c>
      <c r="W30" s="254">
        <f>'Per Tab. V.4.4A nuova'!U26</f>
        <v>415391.22899999999</v>
      </c>
      <c r="X30" s="254">
        <f>'Per Tab. V.4.4A nuova'!V26</f>
        <v>546834.79200000002</v>
      </c>
      <c r="Y30" s="254">
        <f>'Per Tab. V.4.4A nuova'!W26</f>
        <v>203163.6</v>
      </c>
      <c r="Z30" s="256">
        <f t="shared" si="0"/>
        <v>592062085.0539999</v>
      </c>
      <c r="AA30" s="256">
        <f t="shared" si="1"/>
        <v>31408638.506999999</v>
      </c>
      <c r="AB30" s="256">
        <f t="shared" si="2"/>
        <v>11255900.692</v>
      </c>
      <c r="AC30" s="254">
        <f t="shared" si="4"/>
        <v>634726624.2529999</v>
      </c>
      <c r="AD30" s="254">
        <f>'Per Tab. V.4.4A nuova'!AB26</f>
        <v>11154474.499</v>
      </c>
      <c r="AE30" s="256">
        <f>AE8+AE9+AE10+AE11+AE12+AE15+AE16+AE17</f>
        <v>645881098.75199997</v>
      </c>
      <c r="AF30" s="258">
        <f t="shared" ref="AF30:AF35" si="8">AE30/$AE$35*100</f>
        <v>69.181681233987717</v>
      </c>
    </row>
    <row r="31" spans="1:42" s="1" customFormat="1" x14ac:dyDescent="0.2">
      <c r="A31" s="1" t="s">
        <v>84</v>
      </c>
      <c r="B31" s="254">
        <f>'Per Tab. V.4.4A nuova'!B27</f>
        <v>2736519.0460000001</v>
      </c>
      <c r="C31" s="254">
        <f>'Per Tab. V.4.4A nuova'!C27</f>
        <v>0</v>
      </c>
      <c r="D31" s="254">
        <f>'Per Tab. V.4.4A nuova'!D27</f>
        <v>3394121.5580000002</v>
      </c>
      <c r="E31" s="254">
        <f>'Per Tab. V.4.4A nuova'!E27</f>
        <v>7930419.7439999999</v>
      </c>
      <c r="F31" s="254">
        <f>'Per Tab. V.4.4A nuova'!F27</f>
        <v>330020.67800000001</v>
      </c>
      <c r="G31" s="254">
        <f>'Per Tab. V.4.4A nuova'!G27</f>
        <v>101430.967</v>
      </c>
      <c r="H31" s="254">
        <f>'Per Tab. V.4.4A nuova'!H27</f>
        <v>228589.71100000001</v>
      </c>
      <c r="I31" s="254">
        <f>'Per Tab. V.4.4A nuova'!I27</f>
        <v>5430591.3779999996</v>
      </c>
      <c r="J31" s="254">
        <f>'Per Tab. V.4.4A nuova'!J27</f>
        <v>536157.39800000004</v>
      </c>
      <c r="K31" s="254">
        <f>'Per Tab. V.4.4A nuova'!K27</f>
        <v>9796935.5399999991</v>
      </c>
      <c r="L31" s="254">
        <f>'Per Tab. V.4.4A nuova'!L27</f>
        <v>39579510.68</v>
      </c>
      <c r="M31" s="254">
        <f>'Per Tab. V.4.4A nuova'!M27</f>
        <v>10737216.634</v>
      </c>
      <c r="N31" s="254">
        <f>'Per Tab. V.4.4A nuova'!N27</f>
        <v>12090910.782</v>
      </c>
      <c r="O31" s="254">
        <f>'Per Tab. V.4.4A nuova'!O27</f>
        <v>28203991.394000001</v>
      </c>
      <c r="P31" s="254">
        <f>'Per Tab. V.4.4A nuova'!P27</f>
        <v>2801781.7230000002</v>
      </c>
      <c r="Q31" s="257"/>
      <c r="R31" s="1" t="s">
        <v>84</v>
      </c>
      <c r="S31" s="254">
        <f>'Per Tab. V.4.4A nuova'!Q27</f>
        <v>587832.74199999997</v>
      </c>
      <c r="T31" s="254">
        <f>'Per Tab. V.4.4A nuova'!R27</f>
        <v>4817283.8729999997</v>
      </c>
      <c r="U31" s="254">
        <f>'Per Tab. V.4.4A nuova'!S27</f>
        <v>1523025.1359999999</v>
      </c>
      <c r="V31" s="254">
        <f>'Per Tab. V.4.4A nuova'!T27</f>
        <v>446736.26299999998</v>
      </c>
      <c r="W31" s="254">
        <f>'Per Tab. V.4.4A nuova'!U27</f>
        <v>378462.234</v>
      </c>
      <c r="X31" s="254">
        <f>'Per Tab. V.4.4A nuova'!V27</f>
        <v>426101.47700000001</v>
      </c>
      <c r="Y31" s="254">
        <f>'Per Tab. V.4.4A nuova'!W27</f>
        <v>238120.51699999999</v>
      </c>
      <c r="Z31" s="256">
        <f t="shared" si="0"/>
        <v>30154765.342</v>
      </c>
      <c r="AA31" s="256">
        <f t="shared" si="1"/>
        <v>90611629.489999995</v>
      </c>
      <c r="AB31" s="256">
        <f t="shared" si="2"/>
        <v>11219343.965</v>
      </c>
      <c r="AC31" s="254">
        <f t="shared" si="4"/>
        <v>131985738.79699999</v>
      </c>
      <c r="AD31" s="254">
        <f>'Per Tab. V.4.4A nuova'!AB27</f>
        <v>772249.277</v>
      </c>
      <c r="AE31" s="256">
        <f>AE18+AE19+AE20+AE21</f>
        <v>132757988.074</v>
      </c>
      <c r="AF31" s="258">
        <f t="shared" si="8"/>
        <v>14.219986975849821</v>
      </c>
    </row>
    <row r="32" spans="1:42" s="1" customFormat="1" x14ac:dyDescent="0.2">
      <c r="A32" s="1" t="s">
        <v>34</v>
      </c>
      <c r="B32" s="254">
        <f>'Per Tab. V.4.4A nuova'!B28</f>
        <v>1201875.8149999999</v>
      </c>
      <c r="C32" s="254">
        <f>'Per Tab. V.4.4A nuova'!C28</f>
        <v>3498.5610000000001</v>
      </c>
      <c r="D32" s="254">
        <f>'Per Tab. V.4.4A nuova'!D28</f>
        <v>228784.03200000001</v>
      </c>
      <c r="E32" s="254">
        <f>'Per Tab. V.4.4A nuova'!E28</f>
        <v>3411959.9449999998</v>
      </c>
      <c r="F32" s="254">
        <f>'Per Tab. V.4.4A nuova'!F28</f>
        <v>144900.03400000001</v>
      </c>
      <c r="G32" s="254">
        <f>'Per Tab. V.4.4A nuova'!G28</f>
        <v>65346.84</v>
      </c>
      <c r="H32" s="254">
        <f>'Per Tab. V.4.4A nuova'!H28</f>
        <v>79553.194000000003</v>
      </c>
      <c r="I32" s="254">
        <f>'Per Tab. V.4.4A nuova'!I28</f>
        <v>2396814.3489999999</v>
      </c>
      <c r="J32" s="254">
        <f>'Per Tab. V.4.4A nuova'!J28</f>
        <v>431733.47600000002</v>
      </c>
      <c r="K32" s="254">
        <f>'Per Tab. V.4.4A nuova'!K28</f>
        <v>2971878.2390000001</v>
      </c>
      <c r="L32" s="254">
        <f>'Per Tab. V.4.4A nuova'!L28</f>
        <v>1460321.9080000001</v>
      </c>
      <c r="M32" s="254">
        <f>'Per Tab. V.4.4A nuova'!M28</f>
        <v>921384.63399999996</v>
      </c>
      <c r="N32" s="254">
        <f>'Per Tab. V.4.4A nuova'!N28</f>
        <v>1673330.737</v>
      </c>
      <c r="O32" s="254">
        <f>'Per Tab. V.4.4A nuova'!O28</f>
        <v>6702888.6950000003</v>
      </c>
      <c r="P32" s="254">
        <f>'Per Tab. V.4.4A nuova'!P28</f>
        <v>7877127.4620000003</v>
      </c>
      <c r="Q32" s="257"/>
      <c r="R32" s="1" t="s">
        <v>34</v>
      </c>
      <c r="S32" s="254">
        <f>'Per Tab. V.4.4A nuova'!Q28</f>
        <v>2031326.034</v>
      </c>
      <c r="T32" s="254">
        <f>'Per Tab. V.4.4A nuova'!R28</f>
        <v>30077267.519000001</v>
      </c>
      <c r="U32" s="254">
        <f>'Per Tab. V.4.4A nuova'!S28</f>
        <v>25364620.688000001</v>
      </c>
      <c r="V32" s="254">
        <f>'Per Tab. V.4.4A nuova'!T28</f>
        <v>4721868.909</v>
      </c>
      <c r="W32" s="254">
        <f>'Per Tab. V.4.4A nuova'!U28</f>
        <v>7594102.2920000004</v>
      </c>
      <c r="X32" s="254">
        <f>'Per Tab. V.4.4A nuova'!V28</f>
        <v>25458907.074999999</v>
      </c>
      <c r="Y32" s="254">
        <f>'Per Tab. V.4.4A nuova'!W28</f>
        <v>17478823.798</v>
      </c>
      <c r="Z32" s="256">
        <f t="shared" si="0"/>
        <v>10791444.451000001</v>
      </c>
      <c r="AA32" s="256">
        <f t="shared" si="1"/>
        <v>10757925.973999999</v>
      </c>
      <c r="AB32" s="256">
        <f t="shared" si="2"/>
        <v>120604043.777</v>
      </c>
      <c r="AC32" s="254">
        <f t="shared" si="4"/>
        <v>142153414.20199999</v>
      </c>
      <c r="AD32" s="254">
        <f>'Per Tab. V.4.4A nuova'!AB28</f>
        <v>634617.22499999998</v>
      </c>
      <c r="AE32" s="254">
        <f>AC32+AD32</f>
        <v>142788031.42699999</v>
      </c>
      <c r="AF32" s="258">
        <f t="shared" si="8"/>
        <v>15.294325988635762</v>
      </c>
    </row>
    <row r="33" spans="1:33" s="1" customFormat="1" ht="18.75" customHeight="1" x14ac:dyDescent="0.2">
      <c r="A33" s="1" t="s">
        <v>35</v>
      </c>
      <c r="B33" s="254">
        <f>'Per Tab. V.4.4A nuova'!B29</f>
        <v>87913589.971000001</v>
      </c>
      <c r="C33" s="254">
        <f>'Per Tab. V.4.4A nuova'!C29</f>
        <v>799401.22400000005</v>
      </c>
      <c r="D33" s="254">
        <f>'Per Tab. V.4.4A nuova'!D29</f>
        <v>37528353.192000002</v>
      </c>
      <c r="E33" s="254">
        <f>'Per Tab. V.4.4A nuova'!E29</f>
        <v>203625760.22400001</v>
      </c>
      <c r="F33" s="254">
        <f>'Per Tab. V.4.4A nuova'!F29</f>
        <v>31879715.634</v>
      </c>
      <c r="G33" s="254">
        <f>'Per Tab. V.4.4A nuova'!G29</f>
        <v>18829580.833999999</v>
      </c>
      <c r="H33" s="254">
        <f>'Per Tab. V.4.4A nuova'!H29</f>
        <v>13050134.800000001</v>
      </c>
      <c r="I33" s="254">
        <f>'Per Tab. V.4.4A nuova'!I29</f>
        <v>134366699.81200001</v>
      </c>
      <c r="J33" s="254">
        <f>'Per Tab. V.4.4A nuova'!J29</f>
        <v>20489283.375</v>
      </c>
      <c r="K33" s="254">
        <f>'Per Tab. V.4.4A nuova'!K29</f>
        <v>116405491.41500001</v>
      </c>
      <c r="L33" s="254">
        <f>'Per Tab. V.4.4A nuova'!L29</f>
        <v>58526725.034999996</v>
      </c>
      <c r="M33" s="254">
        <f>'Per Tab. V.4.4A nuova'!M29</f>
        <v>15232279.374</v>
      </c>
      <c r="N33" s="254">
        <f>'Per Tab. V.4.4A nuova'!N29</f>
        <v>18396027.811999999</v>
      </c>
      <c r="O33" s="254">
        <f>'Per Tab. V.4.4A nuova'!O29</f>
        <v>40623161.75</v>
      </c>
      <c r="P33" s="254">
        <f>'Per Tab. V.4.4A nuova'!P29</f>
        <v>13302288.284</v>
      </c>
      <c r="Q33" s="257"/>
      <c r="R33" s="1" t="s">
        <v>35</v>
      </c>
      <c r="S33" s="254">
        <f>'Per Tab. V.4.4A nuova'!Q29</f>
        <v>2846004.057</v>
      </c>
      <c r="T33" s="254">
        <f>'Per Tab. V.4.4A nuova'!R29</f>
        <v>38933242.020999998</v>
      </c>
      <c r="U33" s="254">
        <f>'Per Tab. V.4.4A nuova'!S29</f>
        <v>29710927.416000001</v>
      </c>
      <c r="V33" s="254">
        <f>'Per Tab. V.4.4A nuova'!T29</f>
        <v>5546919.642</v>
      </c>
      <c r="W33" s="254">
        <f>'Per Tab. V.4.4A nuova'!U29</f>
        <v>8387955.7549999999</v>
      </c>
      <c r="X33" s="254">
        <f>'Per Tab. V.4.4A nuova'!V29</f>
        <v>26431843.344000001</v>
      </c>
      <c r="Y33" s="254">
        <f>'Per Tab. V.4.4A nuova'!W29</f>
        <v>17920107.914999999</v>
      </c>
      <c r="Z33" s="257">
        <f t="shared" ref="Z33:AB33" si="9">Z30+Z31+Z32</f>
        <v>633008294.84699988</v>
      </c>
      <c r="AA33" s="257">
        <f t="shared" si="9"/>
        <v>132778193.97099999</v>
      </c>
      <c r="AB33" s="257">
        <f t="shared" si="9"/>
        <v>143079288.43399999</v>
      </c>
      <c r="AC33" s="254">
        <f t="shared" si="4"/>
        <v>908865777.25199986</v>
      </c>
      <c r="AD33" s="254">
        <f>'Per Tab. V.4.4A nuova'!AB29</f>
        <v>12561341.001</v>
      </c>
      <c r="AE33" s="254">
        <f>AC33+AD33</f>
        <v>921427118.2529999</v>
      </c>
      <c r="AF33" s="258">
        <f t="shared" si="8"/>
        <v>98.695994198473301</v>
      </c>
    </row>
    <row r="34" spans="1:33" s="1" customFormat="1" x14ac:dyDescent="0.2">
      <c r="A34" s="1" t="s">
        <v>36</v>
      </c>
      <c r="B34" s="254">
        <f>'Per Tab. V.4.4A nuova'!B30</f>
        <v>1310139.3689999999</v>
      </c>
      <c r="C34" s="254">
        <f>'Per Tab. V.4.4A nuova'!C30</f>
        <v>82301.966</v>
      </c>
      <c r="D34" s="254">
        <f>'Per Tab. V.4.4A nuova'!D30</f>
        <v>713585.01699999999</v>
      </c>
      <c r="E34" s="254">
        <f>'Per Tab. V.4.4A nuova'!E30</f>
        <v>1993965.534</v>
      </c>
      <c r="F34" s="254">
        <f>'Per Tab. V.4.4A nuova'!F30</f>
        <v>1390516.2</v>
      </c>
      <c r="G34" s="254">
        <f>'Per Tab. V.4.4A nuova'!G30</f>
        <v>1132164.3810000001</v>
      </c>
      <c r="H34" s="254">
        <f>'Per Tab. V.4.4A nuova'!H30</f>
        <v>258351.81899999999</v>
      </c>
      <c r="I34" s="254">
        <f>'Per Tab. V.4.4A nuova'!I30</f>
        <v>1209708.8330000001</v>
      </c>
      <c r="J34" s="254">
        <f>'Per Tab. V.4.4A nuova'!J30</f>
        <v>306649.79200000002</v>
      </c>
      <c r="K34" s="254">
        <f>'Per Tab. V.4.4A nuova'!K30</f>
        <v>1059738.709</v>
      </c>
      <c r="L34" s="254">
        <f>'Per Tab. V.4.4A nuova'!L30</f>
        <v>271870.69799999997</v>
      </c>
      <c r="M34" s="254">
        <f>'Per Tab. V.4.4A nuova'!M30</f>
        <v>17671.046999999999</v>
      </c>
      <c r="N34" s="254">
        <f>'Per Tab. V.4.4A nuova'!N30</f>
        <v>116290.21400000001</v>
      </c>
      <c r="O34" s="254">
        <f>'Per Tab. V.4.4A nuova'!O30</f>
        <v>225145.04800000001</v>
      </c>
      <c r="P34" s="254">
        <f>'Per Tab. V.4.4A nuova'!P30</f>
        <v>32537.471000000001</v>
      </c>
      <c r="Q34" s="257"/>
      <c r="R34" s="1" t="s">
        <v>36</v>
      </c>
      <c r="S34" s="254">
        <f>'Per Tab. V.4.4A nuova'!Q30</f>
        <v>0</v>
      </c>
      <c r="T34" s="254">
        <f>'Per Tab. V.4.4A nuova'!R30</f>
        <v>181766.027</v>
      </c>
      <c r="U34" s="254">
        <f>'Per Tab. V.4.4A nuova'!S30</f>
        <v>190992.421</v>
      </c>
      <c r="V34" s="254">
        <f>'Per Tab. V.4.4A nuova'!T30</f>
        <v>14563.968000000001</v>
      </c>
      <c r="W34" s="254">
        <f>'Per Tab. V.4.4A nuova'!U30</f>
        <v>37330.972000000002</v>
      </c>
      <c r="X34" s="254">
        <f>'Per Tab. V.4.4A nuova'!V30</f>
        <v>78234.884999999995</v>
      </c>
      <c r="Y34" s="254">
        <f>'Per Tab. V.4.4A nuova'!W30</f>
        <v>13064.13</v>
      </c>
      <c r="Z34" s="256">
        <f t="shared" si="0"/>
        <v>8066605.4199999999</v>
      </c>
      <c r="AA34" s="256">
        <f t="shared" si="1"/>
        <v>630977.00699999998</v>
      </c>
      <c r="AB34" s="256">
        <f t="shared" si="2"/>
        <v>548489.87399999995</v>
      </c>
      <c r="AC34" s="254">
        <f t="shared" si="4"/>
        <v>9246072.300999999</v>
      </c>
      <c r="AD34" s="254">
        <f>'Per Tab. V.4.4A nuova'!AB30</f>
        <v>2928143.2549999999</v>
      </c>
      <c r="AE34" s="254">
        <f>AC34+AD34</f>
        <v>12174215.555999998</v>
      </c>
      <c r="AF34" s="258">
        <f t="shared" si="8"/>
        <v>1.3040058015266986</v>
      </c>
    </row>
    <row r="35" spans="1:33" s="272" customFormat="1" ht="27.75" customHeight="1" x14ac:dyDescent="0.2">
      <c r="A35" s="268" t="s">
        <v>3</v>
      </c>
      <c r="B35" s="269">
        <f t="shared" ref="B35:O35" si="10">B33+B34</f>
        <v>89223729.340000004</v>
      </c>
      <c r="C35" s="269">
        <f t="shared" si="10"/>
        <v>881703.19000000006</v>
      </c>
      <c r="D35" s="269">
        <f t="shared" si="10"/>
        <v>38241938.208999999</v>
      </c>
      <c r="E35" s="269">
        <f t="shared" si="10"/>
        <v>205619725.75800002</v>
      </c>
      <c r="F35" s="269">
        <f t="shared" si="10"/>
        <v>33270231.833999999</v>
      </c>
      <c r="G35" s="269">
        <f t="shared" si="10"/>
        <v>19961745.215</v>
      </c>
      <c r="H35" s="269">
        <f t="shared" si="10"/>
        <v>13308486.619000001</v>
      </c>
      <c r="I35" s="269">
        <f t="shared" si="10"/>
        <v>135576408.64500001</v>
      </c>
      <c r="J35" s="269">
        <f t="shared" si="10"/>
        <v>20795933.166999999</v>
      </c>
      <c r="K35" s="269">
        <f t="shared" si="10"/>
        <v>117465230.12400001</v>
      </c>
      <c r="L35" s="269">
        <f t="shared" si="10"/>
        <v>58798595.732999995</v>
      </c>
      <c r="M35" s="269">
        <f t="shared" si="10"/>
        <v>15249950.421</v>
      </c>
      <c r="N35" s="269">
        <f t="shared" si="10"/>
        <v>18512318.026000001</v>
      </c>
      <c r="O35" s="269">
        <f t="shared" si="10"/>
        <v>40848306.798</v>
      </c>
      <c r="P35" s="269">
        <f>P33+P34</f>
        <v>13334825.755000001</v>
      </c>
      <c r="Q35" s="270"/>
      <c r="R35" s="269" t="s">
        <v>3</v>
      </c>
      <c r="S35" s="269">
        <f t="shared" ref="S35:AB35" si="11">S33+S34</f>
        <v>2846004.057</v>
      </c>
      <c r="T35" s="269">
        <f t="shared" si="11"/>
        <v>39115008.048</v>
      </c>
      <c r="U35" s="269">
        <f t="shared" si="11"/>
        <v>29901919.837000001</v>
      </c>
      <c r="V35" s="269">
        <f t="shared" si="11"/>
        <v>5561483.6100000003</v>
      </c>
      <c r="W35" s="269">
        <f>W33+W34</f>
        <v>8425286.727</v>
      </c>
      <c r="X35" s="269">
        <f t="shared" si="11"/>
        <v>26510078.229000002</v>
      </c>
      <c r="Y35" s="269">
        <f t="shared" si="11"/>
        <v>17933172.044999998</v>
      </c>
      <c r="Z35" s="269">
        <f t="shared" si="11"/>
        <v>641074900.26699984</v>
      </c>
      <c r="AA35" s="269">
        <f t="shared" si="11"/>
        <v>133409170.97799999</v>
      </c>
      <c r="AB35" s="269">
        <f t="shared" si="11"/>
        <v>143627778.308</v>
      </c>
      <c r="AC35" s="269">
        <f>SUM(AC33:AC34)</f>
        <v>918111849.55299985</v>
      </c>
      <c r="AD35" s="269">
        <f>AD33+AD34-AD304</f>
        <v>15489484.256000001</v>
      </c>
      <c r="AE35" s="269">
        <f>AC35+AD35</f>
        <v>933601333.8089999</v>
      </c>
      <c r="AF35" s="271">
        <f t="shared" si="8"/>
        <v>100</v>
      </c>
      <c r="AG35" s="268"/>
    </row>
    <row r="36" spans="1:33" s="272" customFormat="1" ht="27.75" customHeight="1" x14ac:dyDescent="0.2">
      <c r="A36" s="273"/>
      <c r="B36" s="270"/>
      <c r="C36" s="270"/>
      <c r="D36" s="270"/>
      <c r="E36" s="270"/>
      <c r="F36" s="270"/>
      <c r="G36" s="270"/>
      <c r="H36" s="270"/>
      <c r="I36" s="270"/>
      <c r="J36" s="270"/>
      <c r="K36" s="270"/>
      <c r="L36" s="270"/>
      <c r="M36" s="270"/>
      <c r="N36" s="270"/>
      <c r="O36" s="270"/>
      <c r="P36" s="270"/>
      <c r="Q36" s="270"/>
      <c r="R36" s="270"/>
      <c r="S36" s="270"/>
      <c r="T36" s="270"/>
      <c r="U36" s="270"/>
      <c r="V36" s="270"/>
      <c r="W36" s="270"/>
      <c r="X36" s="270"/>
      <c r="Y36" s="270"/>
      <c r="Z36" s="270"/>
      <c r="AA36" s="270"/>
      <c r="AB36" s="270"/>
      <c r="AC36" s="270"/>
      <c r="AD36" s="270"/>
      <c r="AE36" s="270"/>
      <c r="AF36" s="274"/>
      <c r="AG36" s="273"/>
    </row>
    <row r="37" spans="1:33" ht="15" customHeight="1" x14ac:dyDescent="0.2">
      <c r="A37" s="238"/>
      <c r="B37" s="147"/>
      <c r="C37" s="147"/>
      <c r="D37" s="147"/>
      <c r="E37" s="147"/>
      <c r="R37" s="238" t="s">
        <v>432</v>
      </c>
      <c r="AC37" s="270"/>
      <c r="AE37" s="275"/>
    </row>
    <row r="38" spans="1:33" ht="33" hidden="1" customHeight="1" x14ac:dyDescent="0.2">
      <c r="A38" s="178" t="s">
        <v>222</v>
      </c>
      <c r="B38" s="179">
        <v>89223729.340000004</v>
      </c>
      <c r="C38" s="179">
        <v>881703.19</v>
      </c>
      <c r="D38" s="179">
        <v>38241938.208999999</v>
      </c>
      <c r="E38" s="179">
        <v>205619725.75799999</v>
      </c>
      <c r="F38" s="179">
        <v>33270231.833999999</v>
      </c>
      <c r="G38" s="179">
        <v>19961745.215</v>
      </c>
      <c r="H38" s="179">
        <v>13308486.619000001</v>
      </c>
      <c r="I38" s="179">
        <v>135576408.64500001</v>
      </c>
      <c r="J38" s="179">
        <v>20795933.166999999</v>
      </c>
      <c r="K38" s="179">
        <v>117465230.124</v>
      </c>
      <c r="L38" s="179">
        <v>58798595.733000003</v>
      </c>
      <c r="M38" s="179">
        <v>15249950.421</v>
      </c>
      <c r="N38" s="179">
        <v>18512318.026000001</v>
      </c>
      <c r="O38" s="179">
        <v>40848306.798</v>
      </c>
      <c r="P38" s="179">
        <v>13334825.755000001</v>
      </c>
      <c r="S38" s="276">
        <v>2846004.057</v>
      </c>
      <c r="T38" s="276">
        <v>39115008.048</v>
      </c>
      <c r="U38" s="276">
        <v>29901919.837000001</v>
      </c>
      <c r="V38" s="276">
        <v>5561483.6100000003</v>
      </c>
      <c r="W38" s="276">
        <v>8425286.727</v>
      </c>
      <c r="X38" s="276">
        <v>26510078.228999998</v>
      </c>
      <c r="Y38" s="276">
        <v>17933172.045000002</v>
      </c>
      <c r="Z38" s="276">
        <v>641074900.26699996</v>
      </c>
      <c r="AA38" s="276">
        <v>133409170.978</v>
      </c>
      <c r="AB38" s="276">
        <v>143627778.308</v>
      </c>
      <c r="AC38" s="276">
        <v>918111849.55299997</v>
      </c>
      <c r="AD38" s="276">
        <v>15489484.255999999</v>
      </c>
      <c r="AE38" s="276">
        <v>933601333.80900002</v>
      </c>
      <c r="AF38" s="277"/>
      <c r="AG38" s="239"/>
    </row>
    <row r="39" spans="1:33" ht="33" hidden="1" customHeight="1" x14ac:dyDescent="0.2">
      <c r="A39" s="278"/>
      <c r="B39" s="279"/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280">
        <f>SUM(B39:N39)</f>
        <v>0</v>
      </c>
      <c r="P39" s="280"/>
      <c r="S39" s="276">
        <f>S35-S35</f>
        <v>0</v>
      </c>
      <c r="T39" s="276">
        <f t="shared" ref="T39:AE39" si="12">T35-T35</f>
        <v>0</v>
      </c>
      <c r="U39" s="276">
        <f t="shared" si="12"/>
        <v>0</v>
      </c>
      <c r="V39" s="276">
        <f t="shared" si="12"/>
        <v>0</v>
      </c>
      <c r="W39" s="276">
        <f t="shared" si="12"/>
        <v>0</v>
      </c>
      <c r="X39" s="276">
        <f t="shared" si="12"/>
        <v>0</v>
      </c>
      <c r="Y39" s="276">
        <f t="shared" si="12"/>
        <v>0</v>
      </c>
      <c r="Z39" s="276">
        <f t="shared" si="12"/>
        <v>0</v>
      </c>
      <c r="AA39" s="276">
        <f t="shared" si="12"/>
        <v>0</v>
      </c>
      <c r="AB39" s="276">
        <f t="shared" si="12"/>
        <v>0</v>
      </c>
      <c r="AC39" s="276">
        <f t="shared" si="12"/>
        <v>0</v>
      </c>
      <c r="AD39" s="276">
        <f t="shared" si="12"/>
        <v>0</v>
      </c>
      <c r="AE39" s="276">
        <f t="shared" si="12"/>
        <v>0</v>
      </c>
      <c r="AF39" s="277"/>
      <c r="AG39" s="239"/>
    </row>
    <row r="40" spans="1:33" ht="57.75" hidden="1" customHeight="1" x14ac:dyDescent="0.2">
      <c r="A40" s="169"/>
      <c r="B40" s="239">
        <f>B35-B38</f>
        <v>0</v>
      </c>
      <c r="C40" s="239">
        <f t="shared" ref="C40:P40" si="13">C35-C38</f>
        <v>0</v>
      </c>
      <c r="D40" s="239">
        <f t="shared" si="13"/>
        <v>0</v>
      </c>
      <c r="E40" s="239">
        <f t="shared" si="13"/>
        <v>0</v>
      </c>
      <c r="F40" s="239">
        <f t="shared" si="13"/>
        <v>0</v>
      </c>
      <c r="G40" s="239">
        <f t="shared" si="13"/>
        <v>0</v>
      </c>
      <c r="H40" s="239">
        <f t="shared" si="13"/>
        <v>0</v>
      </c>
      <c r="I40" s="239">
        <f t="shared" si="13"/>
        <v>0</v>
      </c>
      <c r="J40" s="239">
        <f t="shared" si="13"/>
        <v>0</v>
      </c>
      <c r="K40" s="239">
        <f t="shared" si="13"/>
        <v>0</v>
      </c>
      <c r="L40" s="239">
        <f t="shared" si="13"/>
        <v>0</v>
      </c>
      <c r="M40" s="239">
        <f t="shared" si="13"/>
        <v>0</v>
      </c>
      <c r="N40" s="239">
        <f t="shared" si="13"/>
        <v>0</v>
      </c>
      <c r="O40" s="239">
        <f t="shared" si="13"/>
        <v>0</v>
      </c>
      <c r="P40" s="239">
        <f t="shared" si="13"/>
        <v>0</v>
      </c>
      <c r="Q40" s="239"/>
      <c r="R40" s="239"/>
      <c r="S40" s="239"/>
      <c r="T40" s="239"/>
      <c r="U40" s="239"/>
      <c r="V40" s="239"/>
      <c r="W40" s="239"/>
      <c r="X40" s="239"/>
      <c r="Y40" s="239"/>
      <c r="Z40" s="239"/>
      <c r="AA40" s="239"/>
      <c r="AB40" s="239"/>
      <c r="AC40" s="239"/>
      <c r="AD40" s="239"/>
      <c r="AE40" s="239"/>
    </row>
    <row r="41" spans="1:33" hidden="1" x14ac:dyDescent="0.2">
      <c r="A41" s="170"/>
      <c r="B41" s="239"/>
      <c r="C41" s="239"/>
      <c r="D41" s="239"/>
      <c r="E41" s="239"/>
      <c r="F41" s="239"/>
      <c r="G41" s="239"/>
      <c r="H41" s="239"/>
      <c r="I41" s="239"/>
      <c r="J41" s="239"/>
      <c r="R41" s="170" t="s">
        <v>433</v>
      </c>
      <c r="Z41" s="239"/>
      <c r="AA41" s="239"/>
      <c r="AB41" s="239"/>
      <c r="AC41" s="239"/>
      <c r="AD41" s="239"/>
      <c r="AE41" s="239"/>
    </row>
    <row r="42" spans="1:33" hidden="1" x14ac:dyDescent="0.2"/>
    <row r="43" spans="1:33" hidden="1" x14ac:dyDescent="0.2">
      <c r="W43" s="254"/>
    </row>
    <row r="44" spans="1:33" hidden="1" x14ac:dyDescent="0.2">
      <c r="W44" s="254"/>
    </row>
    <row r="45" spans="1:33" hidden="1" x14ac:dyDescent="0.2">
      <c r="W45" s="254"/>
    </row>
    <row r="46" spans="1:33" hidden="1" x14ac:dyDescent="0.2">
      <c r="W46" s="281"/>
    </row>
    <row r="47" spans="1:33" hidden="1" x14ac:dyDescent="0.2">
      <c r="W47" s="254"/>
    </row>
    <row r="48" spans="1:33" hidden="1" x14ac:dyDescent="0.2">
      <c r="W48" s="262"/>
    </row>
    <row r="49" spans="23:23" hidden="1" x14ac:dyDescent="0.2">
      <c r="W49" s="262"/>
    </row>
    <row r="50" spans="23:23" hidden="1" x14ac:dyDescent="0.2">
      <c r="W50" s="254"/>
    </row>
    <row r="51" spans="23:23" hidden="1" x14ac:dyDescent="0.2">
      <c r="W51" s="254"/>
    </row>
    <row r="52" spans="23:23" hidden="1" x14ac:dyDescent="0.2">
      <c r="W52" s="254"/>
    </row>
    <row r="53" spans="23:23" hidden="1" x14ac:dyDescent="0.2">
      <c r="W53" s="254"/>
    </row>
    <row r="54" spans="23:23" hidden="1" x14ac:dyDescent="0.2">
      <c r="W54" s="254"/>
    </row>
    <row r="55" spans="23:23" hidden="1" x14ac:dyDescent="0.2">
      <c r="W55" s="254"/>
    </row>
    <row r="56" spans="23:23" hidden="1" x14ac:dyDescent="0.2">
      <c r="W56" s="254"/>
    </row>
    <row r="57" spans="23:23" hidden="1" x14ac:dyDescent="0.2">
      <c r="W57" s="254"/>
    </row>
    <row r="58" spans="23:23" hidden="1" x14ac:dyDescent="0.2">
      <c r="W58" s="254"/>
    </row>
    <row r="59" spans="23:23" x14ac:dyDescent="0.2">
      <c r="W59" s="254"/>
    </row>
    <row r="60" spans="23:23" x14ac:dyDescent="0.2">
      <c r="W60" s="254"/>
    </row>
    <row r="61" spans="23:23" x14ac:dyDescent="0.2">
      <c r="W61" s="254"/>
    </row>
    <row r="62" spans="23:23" x14ac:dyDescent="0.2">
      <c r="W62" s="254"/>
    </row>
    <row r="63" spans="23:23" x14ac:dyDescent="0.2">
      <c r="W63" s="254"/>
    </row>
    <row r="64" spans="23:23" x14ac:dyDescent="0.2">
      <c r="W64" s="254"/>
    </row>
    <row r="65" spans="23:24" x14ac:dyDescent="0.2">
      <c r="W65" s="254"/>
    </row>
    <row r="66" spans="23:24" x14ac:dyDescent="0.2">
      <c r="W66" s="254"/>
    </row>
    <row r="67" spans="23:24" x14ac:dyDescent="0.2">
      <c r="W67" s="254"/>
    </row>
    <row r="68" spans="23:24" x14ac:dyDescent="0.2">
      <c r="W68" s="254"/>
    </row>
    <row r="69" spans="23:24" x14ac:dyDescent="0.2">
      <c r="W69" s="254"/>
    </row>
    <row r="70" spans="23:24" x14ac:dyDescent="0.2">
      <c r="W70" s="282"/>
      <c r="X70" s="239"/>
    </row>
  </sheetData>
  <mergeCells count="31">
    <mergeCell ref="AG4:AG6"/>
    <mergeCell ref="A1:N1"/>
    <mergeCell ref="D5:D6"/>
    <mergeCell ref="S5:S6"/>
    <mergeCell ref="M5:M6"/>
    <mergeCell ref="N5:N6"/>
    <mergeCell ref="O5:O6"/>
    <mergeCell ref="P5:P6"/>
    <mergeCell ref="I5:I6"/>
    <mergeCell ref="B4:P4"/>
    <mergeCell ref="A4:A6"/>
    <mergeCell ref="R4:R6"/>
    <mergeCell ref="B5:B6"/>
    <mergeCell ref="E5:E6"/>
    <mergeCell ref="H5:H6"/>
    <mergeCell ref="L5:L6"/>
    <mergeCell ref="AF5:AF6"/>
    <mergeCell ref="AD5:AD6"/>
    <mergeCell ref="W5:W6"/>
    <mergeCell ref="X5:X6"/>
    <mergeCell ref="R1:Z1"/>
    <mergeCell ref="AE5:AE6"/>
    <mergeCell ref="AA5:AA6"/>
    <mergeCell ref="AB5:AB6"/>
    <mergeCell ref="AC5:AC6"/>
    <mergeCell ref="U5:U6"/>
    <mergeCell ref="V5:V6"/>
    <mergeCell ref="T4:AF4"/>
    <mergeCell ref="Y5:Y6"/>
    <mergeCell ref="Z5:Z6"/>
    <mergeCell ref="T5:T6"/>
  </mergeCells>
  <phoneticPr fontId="0" type="noConversion"/>
  <pageMargins left="0.17" right="0.19" top="1" bottom="1" header="0.5" footer="0.5"/>
  <pageSetup paperSize="8" scale="61" fitToWidth="2" orientation="landscape" r:id="rId1"/>
  <headerFooter alignWithMargins="0"/>
  <colBreaks count="1" manualBreakCount="1">
    <brk id="17" max="38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AC31"/>
  <sheetViews>
    <sheetView topLeftCell="V1" workbookViewId="0">
      <selection activeCell="AB4" sqref="AB4"/>
    </sheetView>
  </sheetViews>
  <sheetFormatPr defaultRowHeight="12.75" x14ac:dyDescent="0.2"/>
  <cols>
    <col min="1" max="1" width="27.140625" bestFit="1" customWidth="1"/>
    <col min="2" max="2" width="29.5703125" bestFit="1" customWidth="1"/>
    <col min="3" max="3" width="21.28515625" bestFit="1" customWidth="1"/>
    <col min="4" max="4" width="23.5703125" bestFit="1" customWidth="1"/>
    <col min="5" max="5" width="24.85546875" bestFit="1" customWidth="1"/>
    <col min="6" max="8" width="23.5703125" bestFit="1" customWidth="1"/>
    <col min="9" max="9" width="24.85546875" bestFit="1" customWidth="1"/>
    <col min="10" max="10" width="27.140625" bestFit="1" customWidth="1"/>
    <col min="11" max="11" width="24.85546875" bestFit="1" customWidth="1"/>
    <col min="12" max="16" width="23.5703125" bestFit="1" customWidth="1"/>
    <col min="17" max="17" width="22.42578125" bestFit="1" customWidth="1"/>
    <col min="18" max="19" width="23.5703125" bestFit="1" customWidth="1"/>
    <col min="20" max="21" width="22.42578125" bestFit="1" customWidth="1"/>
    <col min="22" max="23" width="23.5703125" bestFit="1" customWidth="1"/>
    <col min="24" max="27" width="24.85546875" bestFit="1" customWidth="1"/>
    <col min="28" max="28" width="23.5703125" bestFit="1" customWidth="1"/>
    <col min="29" max="29" width="24.85546875" bestFit="1" customWidth="1"/>
  </cols>
  <sheetData>
    <row r="1" spans="1:29" ht="15" x14ac:dyDescent="0.2">
      <c r="A1" s="61" t="s">
        <v>312</v>
      </c>
    </row>
    <row r="2" spans="1:29" x14ac:dyDescent="0.2">
      <c r="A2" s="68" t="s">
        <v>313</v>
      </c>
      <c r="B2" s="86" t="s">
        <v>314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</row>
    <row r="3" spans="1:29" x14ac:dyDescent="0.2">
      <c r="A3" s="69"/>
      <c r="B3" s="68" t="s">
        <v>17</v>
      </c>
      <c r="C3" s="68" t="s">
        <v>315</v>
      </c>
      <c r="D3" s="68" t="s">
        <v>21</v>
      </c>
      <c r="E3" s="68" t="s">
        <v>19</v>
      </c>
      <c r="F3" s="68" t="s">
        <v>316</v>
      </c>
      <c r="G3" s="68" t="s">
        <v>56</v>
      </c>
      <c r="H3" s="68" t="s">
        <v>55</v>
      </c>
      <c r="I3" s="68" t="s">
        <v>20</v>
      </c>
      <c r="J3" s="68" t="s">
        <v>38</v>
      </c>
      <c r="K3" s="68" t="s">
        <v>317</v>
      </c>
      <c r="L3" s="68" t="s">
        <v>22</v>
      </c>
      <c r="M3" s="68" t="s">
        <v>23</v>
      </c>
      <c r="N3" s="68" t="s">
        <v>24</v>
      </c>
      <c r="O3" s="68" t="s">
        <v>25</v>
      </c>
      <c r="P3" s="68" t="s">
        <v>26</v>
      </c>
      <c r="Q3" s="68" t="s">
        <v>27</v>
      </c>
      <c r="R3" s="68" t="s">
        <v>28</v>
      </c>
      <c r="S3" s="68" t="s">
        <v>29</v>
      </c>
      <c r="T3" s="68" t="s">
        <v>30</v>
      </c>
      <c r="U3" s="68" t="s">
        <v>31</v>
      </c>
      <c r="V3" s="68" t="s">
        <v>32</v>
      </c>
      <c r="W3" s="68" t="s">
        <v>33</v>
      </c>
      <c r="X3" s="68" t="s">
        <v>83</v>
      </c>
      <c r="Y3" s="68" t="s">
        <v>84</v>
      </c>
      <c r="Z3" s="68" t="s">
        <v>34</v>
      </c>
      <c r="AA3" s="68" t="s">
        <v>35</v>
      </c>
      <c r="AB3" s="68" t="s">
        <v>36</v>
      </c>
      <c r="AC3" s="68" t="s">
        <v>3</v>
      </c>
    </row>
    <row r="4" spans="1:29" x14ac:dyDescent="0.2">
      <c r="A4" s="70" t="s">
        <v>17</v>
      </c>
      <c r="B4" s="71">
        <v>53054298.585000001</v>
      </c>
      <c r="C4" s="71">
        <v>361846.43400000001</v>
      </c>
      <c r="D4" s="71">
        <v>7530925.9100000001</v>
      </c>
      <c r="E4" s="71">
        <v>16290174.259</v>
      </c>
      <c r="F4" s="71">
        <v>388634.89299999998</v>
      </c>
      <c r="G4" s="71">
        <v>139818.351</v>
      </c>
      <c r="H4" s="71">
        <v>248816.54199999999</v>
      </c>
      <c r="I4" s="71">
        <v>2687917.0869999998</v>
      </c>
      <c r="J4" s="71">
        <v>408899.71100000001</v>
      </c>
      <c r="K4" s="71">
        <v>3443988.7880000002</v>
      </c>
      <c r="L4" s="71">
        <v>1500016.696</v>
      </c>
      <c r="M4" s="71">
        <v>234651.78599999999</v>
      </c>
      <c r="N4" s="71">
        <v>374598.98200000002</v>
      </c>
      <c r="O4" s="71">
        <v>730216.152</v>
      </c>
      <c r="P4" s="71">
        <v>303948.19300000003</v>
      </c>
      <c r="Q4" s="71">
        <v>60756.98</v>
      </c>
      <c r="R4" s="71">
        <v>403337.842</v>
      </c>
      <c r="S4" s="71">
        <v>305862.837</v>
      </c>
      <c r="T4" s="71">
        <v>60262.072</v>
      </c>
      <c r="U4" s="71">
        <v>41026.550000000003</v>
      </c>
      <c r="V4" s="71">
        <v>93492.69</v>
      </c>
      <c r="W4" s="71">
        <v>8630.2369999999992</v>
      </c>
      <c r="X4" s="71">
        <v>84166685.666999996</v>
      </c>
      <c r="Y4" s="71">
        <v>2839483.6159999999</v>
      </c>
      <c r="Z4" s="71">
        <v>1277317.4010000001</v>
      </c>
      <c r="AA4" s="71">
        <v>88283486.684</v>
      </c>
      <c r="AB4" s="71">
        <v>1986905.1869999999</v>
      </c>
      <c r="AC4" s="71">
        <v>90270391.871000007</v>
      </c>
    </row>
    <row r="5" spans="1:29" x14ac:dyDescent="0.2">
      <c r="A5" s="70" t="s">
        <v>315</v>
      </c>
      <c r="B5" s="71">
        <v>281158.70199999999</v>
      </c>
      <c r="C5" s="71">
        <v>264319.47100000002</v>
      </c>
      <c r="D5" s="71">
        <v>5822.9759999999997</v>
      </c>
      <c r="E5" s="71">
        <v>172648.01500000001</v>
      </c>
      <c r="F5" s="71">
        <v>0</v>
      </c>
      <c r="G5" s="71">
        <v>0</v>
      </c>
      <c r="H5" s="71">
        <v>0</v>
      </c>
      <c r="I5" s="71">
        <v>19127.774000000001</v>
      </c>
      <c r="J5" s="71">
        <v>0</v>
      </c>
      <c r="K5" s="71">
        <v>88.4</v>
      </c>
      <c r="L5" s="71">
        <v>5425.18</v>
      </c>
      <c r="M5" s="71">
        <v>0</v>
      </c>
      <c r="N5" s="71">
        <v>0</v>
      </c>
      <c r="O5" s="71">
        <v>11031.13</v>
      </c>
      <c r="P5" s="71">
        <v>0</v>
      </c>
      <c r="Q5" s="71">
        <v>0</v>
      </c>
      <c r="R5" s="71">
        <v>0</v>
      </c>
      <c r="S5" s="71">
        <v>0</v>
      </c>
      <c r="T5" s="71">
        <v>0</v>
      </c>
      <c r="U5" s="71">
        <v>0</v>
      </c>
      <c r="V5" s="71">
        <v>0</v>
      </c>
      <c r="W5" s="71">
        <v>0</v>
      </c>
      <c r="X5" s="71">
        <v>743165.33799999999</v>
      </c>
      <c r="Y5" s="71">
        <v>16456.310000000001</v>
      </c>
      <c r="Z5" s="71">
        <v>0</v>
      </c>
      <c r="AA5" s="71">
        <v>759621.64800000004</v>
      </c>
      <c r="AB5" s="71">
        <v>72322.376999999993</v>
      </c>
      <c r="AC5" s="71">
        <v>831944.02500000002</v>
      </c>
    </row>
    <row r="6" spans="1:29" x14ac:dyDescent="0.2">
      <c r="A6" s="70" t="s">
        <v>21</v>
      </c>
      <c r="B6" s="71">
        <v>5966864.3219999997</v>
      </c>
      <c r="C6" s="71">
        <v>30868.010999999999</v>
      </c>
      <c r="D6" s="71">
        <v>16192074.334000001</v>
      </c>
      <c r="E6" s="71">
        <v>6856721.9400000004</v>
      </c>
      <c r="F6" s="71">
        <v>10432.486999999999</v>
      </c>
      <c r="G6" s="71">
        <v>6066.7510000000002</v>
      </c>
      <c r="H6" s="71">
        <v>4365.7359999999999</v>
      </c>
      <c r="I6" s="71">
        <v>1088439.5319999999</v>
      </c>
      <c r="J6" s="71">
        <v>44450.150999999998</v>
      </c>
      <c r="K6" s="71">
        <v>1961094.186</v>
      </c>
      <c r="L6" s="71">
        <v>2354509.648</v>
      </c>
      <c r="M6" s="71">
        <v>101599.06</v>
      </c>
      <c r="N6" s="71">
        <v>29107.249</v>
      </c>
      <c r="O6" s="71">
        <v>94501.87</v>
      </c>
      <c r="P6" s="71">
        <v>66507.707999999999</v>
      </c>
      <c r="Q6" s="71">
        <v>0</v>
      </c>
      <c r="R6" s="71">
        <v>75175.046000000002</v>
      </c>
      <c r="S6" s="71">
        <v>12648.77</v>
      </c>
      <c r="T6" s="71">
        <v>0</v>
      </c>
      <c r="U6" s="71">
        <v>0</v>
      </c>
      <c r="V6" s="71">
        <v>0</v>
      </c>
      <c r="W6" s="71">
        <v>59.28</v>
      </c>
      <c r="X6" s="71">
        <v>32150944.963</v>
      </c>
      <c r="Y6" s="71">
        <v>2579717.827</v>
      </c>
      <c r="Z6" s="71">
        <v>154390.804</v>
      </c>
      <c r="AA6" s="71">
        <v>34885053.593999997</v>
      </c>
      <c r="AB6" s="71">
        <v>493761.07400000002</v>
      </c>
      <c r="AC6" s="71">
        <v>35378814.667999998</v>
      </c>
    </row>
    <row r="7" spans="1:29" x14ac:dyDescent="0.2">
      <c r="A7" s="70" t="s">
        <v>19</v>
      </c>
      <c r="B7" s="71">
        <v>17037094.574999999</v>
      </c>
      <c r="C7" s="71">
        <v>120865.091</v>
      </c>
      <c r="D7" s="71">
        <v>6468103.0939999996</v>
      </c>
      <c r="E7" s="71">
        <v>132806442.109</v>
      </c>
      <c r="F7" s="71">
        <v>2609634.4900000002</v>
      </c>
      <c r="G7" s="71">
        <v>959832.19299999997</v>
      </c>
      <c r="H7" s="71">
        <v>1649802.297</v>
      </c>
      <c r="I7" s="71">
        <v>14514094.48</v>
      </c>
      <c r="J7" s="71">
        <v>1586468.52</v>
      </c>
      <c r="K7" s="71">
        <v>15811364.873</v>
      </c>
      <c r="L7" s="71">
        <v>4414395.0250000004</v>
      </c>
      <c r="M7" s="71">
        <v>797578.45200000005</v>
      </c>
      <c r="N7" s="71">
        <v>1160394.193</v>
      </c>
      <c r="O7" s="71">
        <v>1873628.848</v>
      </c>
      <c r="P7" s="71">
        <v>581328.70400000003</v>
      </c>
      <c r="Q7" s="71">
        <v>51869.72</v>
      </c>
      <c r="R7" s="71">
        <v>1211431.7309999999</v>
      </c>
      <c r="S7" s="71">
        <v>876836.54099999997</v>
      </c>
      <c r="T7" s="71">
        <v>114098.23699999999</v>
      </c>
      <c r="U7" s="71">
        <v>129098.992</v>
      </c>
      <c r="V7" s="71">
        <v>147159.77499999999</v>
      </c>
      <c r="W7" s="71">
        <v>83291.648000000001</v>
      </c>
      <c r="X7" s="71">
        <v>190954067.23199999</v>
      </c>
      <c r="Y7" s="71">
        <v>8245996.5180000002</v>
      </c>
      <c r="Z7" s="71">
        <v>3195115.3480000002</v>
      </c>
      <c r="AA7" s="71">
        <v>202395179.09799999</v>
      </c>
      <c r="AB7" s="71">
        <v>3693429.1409999998</v>
      </c>
      <c r="AC7" s="71">
        <v>206088608.23899999</v>
      </c>
    </row>
    <row r="8" spans="1:29" x14ac:dyDescent="0.2">
      <c r="A8" s="70" t="s">
        <v>316</v>
      </c>
      <c r="B8" s="71">
        <v>528642.95200000005</v>
      </c>
      <c r="C8" s="71">
        <v>1087.0440000000001</v>
      </c>
      <c r="D8" s="71">
        <v>214310.05900000001</v>
      </c>
      <c r="E8" s="71">
        <v>2007945.139</v>
      </c>
      <c r="F8" s="71">
        <v>23553071.598999999</v>
      </c>
      <c r="G8" s="71">
        <v>15652669.963</v>
      </c>
      <c r="H8" s="71">
        <v>7900401.6359999999</v>
      </c>
      <c r="I8" s="71">
        <v>3007596.3080000002</v>
      </c>
      <c r="J8" s="71">
        <v>317149.72600000002</v>
      </c>
      <c r="K8" s="71">
        <v>955882.20200000005</v>
      </c>
      <c r="L8" s="71">
        <v>151505.416</v>
      </c>
      <c r="M8" s="71">
        <v>60009.330999999998</v>
      </c>
      <c r="N8" s="71">
        <v>35292.28</v>
      </c>
      <c r="O8" s="71">
        <v>64783.45</v>
      </c>
      <c r="P8" s="71">
        <v>37177.025000000001</v>
      </c>
      <c r="Q8" s="71">
        <v>0</v>
      </c>
      <c r="R8" s="71">
        <v>58826.26</v>
      </c>
      <c r="S8" s="71">
        <v>0</v>
      </c>
      <c r="T8" s="71">
        <v>0</v>
      </c>
      <c r="U8" s="71">
        <v>2367</v>
      </c>
      <c r="V8" s="71">
        <v>0</v>
      </c>
      <c r="W8" s="71">
        <v>1606.4</v>
      </c>
      <c r="X8" s="71">
        <v>30585685.028999999</v>
      </c>
      <c r="Y8" s="71">
        <v>311590.47700000001</v>
      </c>
      <c r="Z8" s="71">
        <v>99976.684999999998</v>
      </c>
      <c r="AA8" s="71">
        <v>30997252.191</v>
      </c>
      <c r="AB8" s="71">
        <v>1701681.64</v>
      </c>
      <c r="AC8" s="71">
        <v>32698933.831</v>
      </c>
    </row>
    <row r="9" spans="1:29" x14ac:dyDescent="0.2">
      <c r="A9" s="70" t="s">
        <v>56</v>
      </c>
      <c r="B9" s="71">
        <v>317072.37300000002</v>
      </c>
      <c r="C9" s="71">
        <v>1087.0440000000001</v>
      </c>
      <c r="D9" s="71">
        <v>98159.16</v>
      </c>
      <c r="E9" s="71">
        <v>638106.97699999996</v>
      </c>
      <c r="F9" s="71">
        <v>14930439.210999999</v>
      </c>
      <c r="G9" s="71">
        <v>14202201.807</v>
      </c>
      <c r="H9" s="71">
        <v>728237.40399999998</v>
      </c>
      <c r="I9" s="71">
        <v>947192.72199999995</v>
      </c>
      <c r="J9" s="71">
        <v>36801.095000000001</v>
      </c>
      <c r="K9" s="71">
        <v>266929.17700000003</v>
      </c>
      <c r="L9" s="71">
        <v>50477.94</v>
      </c>
      <c r="M9" s="71">
        <v>4165.2</v>
      </c>
      <c r="N9" s="71">
        <v>7151</v>
      </c>
      <c r="O9" s="71">
        <v>30414.224999999999</v>
      </c>
      <c r="P9" s="71">
        <v>4033.8130000000001</v>
      </c>
      <c r="Q9" s="71">
        <v>0</v>
      </c>
      <c r="R9" s="71">
        <v>0</v>
      </c>
      <c r="S9" s="71">
        <v>0</v>
      </c>
      <c r="T9" s="71">
        <v>0</v>
      </c>
      <c r="U9" s="71">
        <v>2367</v>
      </c>
      <c r="V9" s="71">
        <v>0</v>
      </c>
      <c r="W9" s="71">
        <v>0</v>
      </c>
      <c r="X9" s="71">
        <v>17235787.759</v>
      </c>
      <c r="Y9" s="71">
        <v>92208.365000000005</v>
      </c>
      <c r="Z9" s="71">
        <v>6400.8130000000001</v>
      </c>
      <c r="AA9" s="71">
        <v>17334396.936999999</v>
      </c>
      <c r="AB9" s="71">
        <v>1395936.338</v>
      </c>
      <c r="AC9" s="71">
        <v>18730333.274999999</v>
      </c>
    </row>
    <row r="10" spans="1:29" x14ac:dyDescent="0.2">
      <c r="A10" s="70" t="s">
        <v>55</v>
      </c>
      <c r="B10" s="71">
        <v>211570.579</v>
      </c>
      <c r="C10" s="71">
        <v>0</v>
      </c>
      <c r="D10" s="71">
        <v>116150.899</v>
      </c>
      <c r="E10" s="71">
        <v>1369838.162</v>
      </c>
      <c r="F10" s="71">
        <v>8622632.3880000003</v>
      </c>
      <c r="G10" s="71">
        <v>1450468.156</v>
      </c>
      <c r="H10" s="71">
        <v>7172164.2319999998</v>
      </c>
      <c r="I10" s="71">
        <v>2060403.5859999999</v>
      </c>
      <c r="J10" s="71">
        <v>280348.63099999999</v>
      </c>
      <c r="K10" s="71">
        <v>688953.02500000002</v>
      </c>
      <c r="L10" s="71">
        <v>101027.476</v>
      </c>
      <c r="M10" s="71">
        <v>55844.131000000001</v>
      </c>
      <c r="N10" s="71">
        <v>28141.279999999999</v>
      </c>
      <c r="O10" s="71">
        <v>34369.224999999999</v>
      </c>
      <c r="P10" s="71">
        <v>33143.212</v>
      </c>
      <c r="Q10" s="71">
        <v>0</v>
      </c>
      <c r="R10" s="71">
        <v>58826.26</v>
      </c>
      <c r="S10" s="71">
        <v>0</v>
      </c>
      <c r="T10" s="71">
        <v>0</v>
      </c>
      <c r="U10" s="71">
        <v>0</v>
      </c>
      <c r="V10" s="71">
        <v>0</v>
      </c>
      <c r="W10" s="71">
        <v>1606.4</v>
      </c>
      <c r="X10" s="71">
        <v>13349897.27</v>
      </c>
      <c r="Y10" s="71">
        <v>219382.11199999999</v>
      </c>
      <c r="Z10" s="71">
        <v>93575.872000000003</v>
      </c>
      <c r="AA10" s="71">
        <v>13662855.254000001</v>
      </c>
      <c r="AB10" s="71">
        <v>305745.30200000003</v>
      </c>
      <c r="AC10" s="71">
        <v>13968600.556</v>
      </c>
    </row>
    <row r="11" spans="1:29" x14ac:dyDescent="0.2">
      <c r="A11" s="70" t="s">
        <v>20</v>
      </c>
      <c r="B11" s="71">
        <v>3054032.6370000001</v>
      </c>
      <c r="C11" s="71">
        <v>13789.832</v>
      </c>
      <c r="D11" s="71">
        <v>1241298.061</v>
      </c>
      <c r="E11" s="71">
        <v>16675116.341</v>
      </c>
      <c r="F11" s="71">
        <v>3468564.4909999999</v>
      </c>
      <c r="G11" s="71">
        <v>1392179.1189999999</v>
      </c>
      <c r="H11" s="71">
        <v>2076385.372</v>
      </c>
      <c r="I11" s="71">
        <v>90737967.841999993</v>
      </c>
      <c r="J11" s="71">
        <v>4833121.3810000001</v>
      </c>
      <c r="K11" s="71">
        <v>9431685.3379999995</v>
      </c>
      <c r="L11" s="71">
        <v>2705438.5630000001</v>
      </c>
      <c r="M11" s="71">
        <v>735766.73699999996</v>
      </c>
      <c r="N11" s="71">
        <v>898543.59699999995</v>
      </c>
      <c r="O11" s="71">
        <v>1407790.817</v>
      </c>
      <c r="P11" s="71">
        <v>246241.33300000001</v>
      </c>
      <c r="Q11" s="71">
        <v>40120.324000000001</v>
      </c>
      <c r="R11" s="71">
        <v>888252.01100000006</v>
      </c>
      <c r="S11" s="71">
        <v>557711.54299999995</v>
      </c>
      <c r="T11" s="71">
        <v>61491.65</v>
      </c>
      <c r="U11" s="71">
        <v>69664.475000000006</v>
      </c>
      <c r="V11" s="71">
        <v>230691.42600000001</v>
      </c>
      <c r="W11" s="71">
        <v>25355.342000000001</v>
      </c>
      <c r="X11" s="71">
        <v>129455575.92299999</v>
      </c>
      <c r="Y11" s="71">
        <v>5747539.7139999997</v>
      </c>
      <c r="Z11" s="71">
        <v>2119528.1039999998</v>
      </c>
      <c r="AA11" s="71">
        <v>137322643.741</v>
      </c>
      <c r="AB11" s="71">
        <v>1779438.818</v>
      </c>
      <c r="AC11" s="71">
        <v>139102082.55899999</v>
      </c>
    </row>
    <row r="12" spans="1:29" x14ac:dyDescent="0.2">
      <c r="A12" s="70" t="s">
        <v>38</v>
      </c>
      <c r="B12" s="71">
        <v>457121.86599999998</v>
      </c>
      <c r="C12" s="71">
        <v>0</v>
      </c>
      <c r="D12" s="71">
        <v>97786.856</v>
      </c>
      <c r="E12" s="71">
        <v>1257545.048</v>
      </c>
      <c r="F12" s="71">
        <v>311396.72899999999</v>
      </c>
      <c r="G12" s="71">
        <v>134106.30100000001</v>
      </c>
      <c r="H12" s="71">
        <v>177290.42800000001</v>
      </c>
      <c r="I12" s="71">
        <v>6008647.9069999997</v>
      </c>
      <c r="J12" s="71">
        <v>11241247.25</v>
      </c>
      <c r="K12" s="71">
        <v>776921.62600000005</v>
      </c>
      <c r="L12" s="71">
        <v>577849.74899999995</v>
      </c>
      <c r="M12" s="71">
        <v>170525.595</v>
      </c>
      <c r="N12" s="71">
        <v>127243.97</v>
      </c>
      <c r="O12" s="71">
        <v>66404.744000000006</v>
      </c>
      <c r="P12" s="71">
        <v>146128.48000000001</v>
      </c>
      <c r="Q12" s="71">
        <v>0</v>
      </c>
      <c r="R12" s="71">
        <v>124208.667</v>
      </c>
      <c r="S12" s="71">
        <v>108442.81</v>
      </c>
      <c r="T12" s="71">
        <v>24891.1</v>
      </c>
      <c r="U12" s="71">
        <v>4959.8999999999996</v>
      </c>
      <c r="V12" s="71">
        <v>6031.6859999999997</v>
      </c>
      <c r="W12" s="71">
        <v>24286.762999999999</v>
      </c>
      <c r="X12" s="71">
        <v>20150667.282000002</v>
      </c>
      <c r="Y12" s="71">
        <v>942024.05799999996</v>
      </c>
      <c r="Z12" s="71">
        <v>438949.40600000002</v>
      </c>
      <c r="AA12" s="71">
        <v>21531640.745999999</v>
      </c>
      <c r="AB12" s="71">
        <v>239702.87700000001</v>
      </c>
      <c r="AC12" s="71">
        <v>21771343.623</v>
      </c>
    </row>
    <row r="13" spans="1:29" x14ac:dyDescent="0.2">
      <c r="A13" s="70" t="s">
        <v>317</v>
      </c>
      <c r="B13" s="71">
        <v>3595981.4709999999</v>
      </c>
      <c r="C13" s="71">
        <v>3126.78</v>
      </c>
      <c r="D13" s="71">
        <v>2155126.3119999999</v>
      </c>
      <c r="E13" s="71">
        <v>16216787.684</v>
      </c>
      <c r="F13" s="71">
        <v>1063060.233</v>
      </c>
      <c r="G13" s="71">
        <v>378130.34899999999</v>
      </c>
      <c r="H13" s="71">
        <v>684929.88399999996</v>
      </c>
      <c r="I13" s="71">
        <v>8475503.1549999993</v>
      </c>
      <c r="J13" s="71">
        <v>1090055.7620000001</v>
      </c>
      <c r="K13" s="71">
        <v>71255652.223000005</v>
      </c>
      <c r="L13" s="71">
        <v>5777752.1699999999</v>
      </c>
      <c r="M13" s="71">
        <v>1473547.145</v>
      </c>
      <c r="N13" s="71">
        <v>2006606.0220000001</v>
      </c>
      <c r="O13" s="71">
        <v>1467924.65</v>
      </c>
      <c r="P13" s="71">
        <v>1242047.656</v>
      </c>
      <c r="Q13" s="71">
        <v>74098.256999999998</v>
      </c>
      <c r="R13" s="71">
        <v>1277459.0719999999</v>
      </c>
      <c r="S13" s="71">
        <v>961779.09100000001</v>
      </c>
      <c r="T13" s="71">
        <v>117571.41099999999</v>
      </c>
      <c r="U13" s="71">
        <v>168274.31200000001</v>
      </c>
      <c r="V13" s="71">
        <v>69459.214999999997</v>
      </c>
      <c r="W13" s="71">
        <v>59933.93</v>
      </c>
      <c r="X13" s="71">
        <v>103855293.62</v>
      </c>
      <c r="Y13" s="71">
        <v>10725829.987</v>
      </c>
      <c r="Z13" s="71">
        <v>3970622.9440000001</v>
      </c>
      <c r="AA13" s="71">
        <v>118551746.551</v>
      </c>
      <c r="AB13" s="71">
        <v>1187233.385</v>
      </c>
      <c r="AC13" s="71">
        <v>119738979.936</v>
      </c>
    </row>
    <row r="14" spans="1:29" x14ac:dyDescent="0.2">
      <c r="A14" s="70" t="s">
        <v>22</v>
      </c>
      <c r="B14" s="71">
        <v>1560171.89</v>
      </c>
      <c r="C14" s="71">
        <v>0</v>
      </c>
      <c r="D14" s="71">
        <v>3009181.39</v>
      </c>
      <c r="E14" s="71">
        <v>4790016.6890000002</v>
      </c>
      <c r="F14" s="71">
        <v>189934.18599999999</v>
      </c>
      <c r="G14" s="71">
        <v>63704.451999999997</v>
      </c>
      <c r="H14" s="71">
        <v>126229.734</v>
      </c>
      <c r="I14" s="71">
        <v>3002215.4309999999</v>
      </c>
      <c r="J14" s="71">
        <v>141077.068</v>
      </c>
      <c r="K14" s="71">
        <v>5085098.9380000001</v>
      </c>
      <c r="L14" s="71">
        <v>35228554.923</v>
      </c>
      <c r="M14" s="71">
        <v>1804266.64</v>
      </c>
      <c r="N14" s="71">
        <v>525304.84199999995</v>
      </c>
      <c r="O14" s="71">
        <v>1831301.4879999999</v>
      </c>
      <c r="P14" s="71">
        <v>284864.78000000003</v>
      </c>
      <c r="Q14" s="71">
        <v>59220.972999999998</v>
      </c>
      <c r="R14" s="71">
        <v>683189.772</v>
      </c>
      <c r="S14" s="71">
        <v>256498.149</v>
      </c>
      <c r="T14" s="71">
        <v>16718.04</v>
      </c>
      <c r="U14" s="71">
        <v>111019.485</v>
      </c>
      <c r="V14" s="71">
        <v>111550.09600000001</v>
      </c>
      <c r="W14" s="71">
        <v>83863.990999999995</v>
      </c>
      <c r="X14" s="71">
        <v>17777695.592</v>
      </c>
      <c r="Y14" s="71">
        <v>39389427.892999999</v>
      </c>
      <c r="Z14" s="71">
        <v>1606925.2860000001</v>
      </c>
      <c r="AA14" s="71">
        <v>58774048.770999998</v>
      </c>
      <c r="AB14" s="71">
        <v>435735.15100000001</v>
      </c>
      <c r="AC14" s="71">
        <v>59209783.921999998</v>
      </c>
    </row>
    <row r="15" spans="1:29" x14ac:dyDescent="0.2">
      <c r="A15" s="70" t="s">
        <v>23</v>
      </c>
      <c r="B15" s="71">
        <v>272239.47200000001</v>
      </c>
      <c r="C15" s="71">
        <v>0</v>
      </c>
      <c r="D15" s="71">
        <v>81303.600000000006</v>
      </c>
      <c r="E15" s="71">
        <v>539507.05200000003</v>
      </c>
      <c r="F15" s="71">
        <v>55378.22</v>
      </c>
      <c r="G15" s="71">
        <v>15208.22</v>
      </c>
      <c r="H15" s="71">
        <v>40170</v>
      </c>
      <c r="I15" s="71">
        <v>366232.87599999999</v>
      </c>
      <c r="J15" s="71">
        <v>114461.66800000001</v>
      </c>
      <c r="K15" s="71">
        <v>1436053.692</v>
      </c>
      <c r="L15" s="71">
        <v>1841314.405</v>
      </c>
      <c r="M15" s="71">
        <v>5858707.0650000004</v>
      </c>
      <c r="N15" s="71">
        <v>1136721.32</v>
      </c>
      <c r="O15" s="71">
        <v>2280508.4300000002</v>
      </c>
      <c r="P15" s="71">
        <v>322325.58899999998</v>
      </c>
      <c r="Q15" s="71">
        <v>33361.06</v>
      </c>
      <c r="R15" s="71">
        <v>597383.82999999996</v>
      </c>
      <c r="S15" s="71">
        <v>236365.53899999999</v>
      </c>
      <c r="T15" s="71">
        <v>30896</v>
      </c>
      <c r="U15" s="71">
        <v>49428.993000000002</v>
      </c>
      <c r="V15" s="71">
        <v>4386.192</v>
      </c>
      <c r="W15" s="71">
        <v>0</v>
      </c>
      <c r="X15" s="71">
        <v>2865176.58</v>
      </c>
      <c r="Y15" s="71">
        <v>11117251.220000001</v>
      </c>
      <c r="Z15" s="71">
        <v>1274147.203</v>
      </c>
      <c r="AA15" s="71">
        <v>15256575.003</v>
      </c>
      <c r="AB15" s="71">
        <v>22774.814999999999</v>
      </c>
      <c r="AC15" s="71">
        <v>15279349.818</v>
      </c>
    </row>
    <row r="16" spans="1:29" x14ac:dyDescent="0.2">
      <c r="A16" s="70" t="s">
        <v>24</v>
      </c>
      <c r="B16" s="71">
        <v>441750.34399999998</v>
      </c>
      <c r="C16" s="71">
        <v>0</v>
      </c>
      <c r="D16" s="71">
        <v>225480.14499999999</v>
      </c>
      <c r="E16" s="71">
        <v>938575.58400000003</v>
      </c>
      <c r="F16" s="71">
        <v>49490.184000000001</v>
      </c>
      <c r="G16" s="71">
        <v>15435.195</v>
      </c>
      <c r="H16" s="71">
        <v>34054.989000000001</v>
      </c>
      <c r="I16" s="71">
        <v>833962.59</v>
      </c>
      <c r="J16" s="71">
        <v>83344.338000000003</v>
      </c>
      <c r="K16" s="71">
        <v>2104667.7859999998</v>
      </c>
      <c r="L16" s="71">
        <v>467206.95500000002</v>
      </c>
      <c r="M16" s="71">
        <v>1120029.3289999999</v>
      </c>
      <c r="N16" s="71">
        <v>9887660.6119999997</v>
      </c>
      <c r="O16" s="71">
        <v>382771.61499999999</v>
      </c>
      <c r="P16" s="71">
        <v>829652.50800000003</v>
      </c>
      <c r="Q16" s="71">
        <v>104051.412</v>
      </c>
      <c r="R16" s="71">
        <v>273270.91499999998</v>
      </c>
      <c r="S16" s="71">
        <v>284041.94799999997</v>
      </c>
      <c r="T16" s="71">
        <v>88365.716</v>
      </c>
      <c r="U16" s="71">
        <v>13237.34</v>
      </c>
      <c r="V16" s="71">
        <v>64661.36</v>
      </c>
      <c r="W16" s="71">
        <v>5915</v>
      </c>
      <c r="X16" s="71">
        <v>4677270.9709999999</v>
      </c>
      <c r="Y16" s="71">
        <v>11857668.511</v>
      </c>
      <c r="Z16" s="71">
        <v>1663196.199</v>
      </c>
      <c r="AA16" s="71">
        <v>18198135.681000002</v>
      </c>
      <c r="AB16" s="71">
        <v>190995.641</v>
      </c>
      <c r="AC16" s="71">
        <v>18389131.322000001</v>
      </c>
    </row>
    <row r="17" spans="1:29" x14ac:dyDescent="0.2">
      <c r="A17" s="70" t="s">
        <v>25</v>
      </c>
      <c r="B17" s="71">
        <v>462357.34</v>
      </c>
      <c r="C17" s="71">
        <v>0</v>
      </c>
      <c r="D17" s="71">
        <v>78156.422999999995</v>
      </c>
      <c r="E17" s="71">
        <v>1662320.419</v>
      </c>
      <c r="F17" s="71">
        <v>35218.088000000003</v>
      </c>
      <c r="G17" s="71">
        <v>7083.1</v>
      </c>
      <c r="H17" s="71">
        <v>28134.988000000001</v>
      </c>
      <c r="I17" s="71">
        <v>1228180.4809999999</v>
      </c>
      <c r="J17" s="71">
        <v>197274.32399999999</v>
      </c>
      <c r="K17" s="71">
        <v>1171115.1240000001</v>
      </c>
      <c r="L17" s="71">
        <v>2042434.3970000001</v>
      </c>
      <c r="M17" s="71">
        <v>1954213.6</v>
      </c>
      <c r="N17" s="71">
        <v>541224.00800000003</v>
      </c>
      <c r="O17" s="71">
        <v>23709409.861000001</v>
      </c>
      <c r="P17" s="71">
        <v>1364938.8459999999</v>
      </c>
      <c r="Q17" s="71">
        <v>391199.29700000002</v>
      </c>
      <c r="R17" s="71">
        <v>3263439.3560000001</v>
      </c>
      <c r="S17" s="71">
        <v>746119.5</v>
      </c>
      <c r="T17" s="71">
        <v>310756.50699999998</v>
      </c>
      <c r="U17" s="71">
        <v>204776.416</v>
      </c>
      <c r="V17" s="71">
        <v>245503.829</v>
      </c>
      <c r="W17" s="71">
        <v>148341.52600000001</v>
      </c>
      <c r="X17" s="71">
        <v>4834622.199</v>
      </c>
      <c r="Y17" s="71">
        <v>28247281.866</v>
      </c>
      <c r="Z17" s="71">
        <v>6675075.2769999998</v>
      </c>
      <c r="AA17" s="71">
        <v>39756979.342</v>
      </c>
      <c r="AB17" s="71">
        <v>122743.67</v>
      </c>
      <c r="AC17" s="71">
        <v>39879723.012000002</v>
      </c>
    </row>
    <row r="18" spans="1:29" x14ac:dyDescent="0.2">
      <c r="A18" s="70" t="s">
        <v>26</v>
      </c>
      <c r="B18" s="71">
        <v>341138.56599999999</v>
      </c>
      <c r="C18" s="71">
        <v>0</v>
      </c>
      <c r="D18" s="71">
        <v>79078.535999999993</v>
      </c>
      <c r="E18" s="71">
        <v>725077.86399999994</v>
      </c>
      <c r="F18" s="71">
        <v>18966.356</v>
      </c>
      <c r="G18" s="71">
        <v>8552.58</v>
      </c>
      <c r="H18" s="71">
        <v>10413.776</v>
      </c>
      <c r="I18" s="71">
        <v>485213.82</v>
      </c>
      <c r="J18" s="71">
        <v>61112.35</v>
      </c>
      <c r="K18" s="71">
        <v>848334.16599999997</v>
      </c>
      <c r="L18" s="71">
        <v>312693.049</v>
      </c>
      <c r="M18" s="71">
        <v>160159.88500000001</v>
      </c>
      <c r="N18" s="71">
        <v>1067191.077</v>
      </c>
      <c r="O18" s="71">
        <v>1628790.27</v>
      </c>
      <c r="P18" s="71">
        <v>5700605.8990000002</v>
      </c>
      <c r="Q18" s="71">
        <v>134402.61300000001</v>
      </c>
      <c r="R18" s="71">
        <v>1548772.969</v>
      </c>
      <c r="S18" s="71">
        <v>674407.98199999996</v>
      </c>
      <c r="T18" s="71">
        <v>164722.82800000001</v>
      </c>
      <c r="U18" s="71">
        <v>53632.625999999997</v>
      </c>
      <c r="V18" s="71">
        <v>12825.59</v>
      </c>
      <c r="W18" s="71">
        <v>6780.8</v>
      </c>
      <c r="X18" s="71">
        <v>2558921.6579999998</v>
      </c>
      <c r="Y18" s="71">
        <v>3168834.281</v>
      </c>
      <c r="Z18" s="71">
        <v>8296151.307</v>
      </c>
      <c r="AA18" s="71">
        <v>14023907.245999999</v>
      </c>
      <c r="AB18" s="71">
        <v>71447.031000000003</v>
      </c>
      <c r="AC18" s="71">
        <v>14095354.277000001</v>
      </c>
    </row>
    <row r="19" spans="1:29" x14ac:dyDescent="0.2">
      <c r="A19" s="70" t="s">
        <v>27</v>
      </c>
      <c r="B19" s="71">
        <v>70630.384000000005</v>
      </c>
      <c r="C19" s="71">
        <v>0</v>
      </c>
      <c r="D19" s="71">
        <v>4607.99</v>
      </c>
      <c r="E19" s="71">
        <v>71638.808999999994</v>
      </c>
      <c r="F19" s="71">
        <v>0</v>
      </c>
      <c r="G19" s="71">
        <v>0</v>
      </c>
      <c r="H19" s="71">
        <v>0</v>
      </c>
      <c r="I19" s="71">
        <v>42802.756000000001</v>
      </c>
      <c r="J19" s="71">
        <v>0</v>
      </c>
      <c r="K19" s="71">
        <v>79417.941999999995</v>
      </c>
      <c r="L19" s="71">
        <v>36035.642999999996</v>
      </c>
      <c r="M19" s="71">
        <v>22270.735000000001</v>
      </c>
      <c r="N19" s="71">
        <v>13000.147000000001</v>
      </c>
      <c r="O19" s="71">
        <v>443263.07799999998</v>
      </c>
      <c r="P19" s="71">
        <v>140907.53400000001</v>
      </c>
      <c r="Q19" s="71">
        <v>993919.12100000004</v>
      </c>
      <c r="R19" s="71">
        <v>435274.853</v>
      </c>
      <c r="S19" s="71">
        <v>379994.09</v>
      </c>
      <c r="T19" s="71">
        <v>81017.403000000006</v>
      </c>
      <c r="U19" s="71">
        <v>47352.786999999997</v>
      </c>
      <c r="V19" s="71">
        <v>2025.87</v>
      </c>
      <c r="W19" s="71">
        <v>0</v>
      </c>
      <c r="X19" s="71">
        <v>269097.88099999999</v>
      </c>
      <c r="Y19" s="71">
        <v>514569.603</v>
      </c>
      <c r="Z19" s="71">
        <v>2080491.6580000001</v>
      </c>
      <c r="AA19" s="71">
        <v>2864159.142</v>
      </c>
      <c r="AB19" s="71">
        <v>16211.844999999999</v>
      </c>
      <c r="AC19" s="71">
        <v>2880370.9870000002</v>
      </c>
    </row>
    <row r="20" spans="1:29" x14ac:dyDescent="0.2">
      <c r="A20" s="70" t="s">
        <v>28</v>
      </c>
      <c r="B20" s="71">
        <v>290715.74200000003</v>
      </c>
      <c r="C20" s="71">
        <v>3498.5610000000001</v>
      </c>
      <c r="D20" s="71">
        <v>18142.599999999999</v>
      </c>
      <c r="E20" s="71">
        <v>1342251.0360000001</v>
      </c>
      <c r="F20" s="71">
        <v>37268.158000000003</v>
      </c>
      <c r="G20" s="71">
        <v>24729.42</v>
      </c>
      <c r="H20" s="71">
        <v>12538.737999999999</v>
      </c>
      <c r="I20" s="71">
        <v>897683.24600000004</v>
      </c>
      <c r="J20" s="71">
        <v>147225.541</v>
      </c>
      <c r="K20" s="71">
        <v>808235.24600000004</v>
      </c>
      <c r="L20" s="71">
        <v>545272.64399999997</v>
      </c>
      <c r="M20" s="71">
        <v>463774.81699999998</v>
      </c>
      <c r="N20" s="71">
        <v>243447.79300000001</v>
      </c>
      <c r="O20" s="71">
        <v>3426304.0559999999</v>
      </c>
      <c r="P20" s="71">
        <v>1238517.514</v>
      </c>
      <c r="Q20" s="71">
        <v>567386.603</v>
      </c>
      <c r="R20" s="71">
        <v>22455573.039999999</v>
      </c>
      <c r="S20" s="71">
        <v>3058394.4870000002</v>
      </c>
      <c r="T20" s="71">
        <v>1244660.2579999999</v>
      </c>
      <c r="U20" s="71">
        <v>647946.31000000006</v>
      </c>
      <c r="V20" s="71">
        <v>817642.94499999995</v>
      </c>
      <c r="W20" s="71">
        <v>0</v>
      </c>
      <c r="X20" s="71">
        <v>3545020.13</v>
      </c>
      <c r="Y20" s="71">
        <v>4678799.3099999996</v>
      </c>
      <c r="Z20" s="71">
        <v>30030121.157000002</v>
      </c>
      <c r="AA20" s="71">
        <v>38253940.597000003</v>
      </c>
      <c r="AB20" s="71">
        <v>293904.72200000001</v>
      </c>
      <c r="AC20" s="71">
        <v>38547845.318999998</v>
      </c>
    </row>
    <row r="21" spans="1:29" x14ac:dyDescent="0.2">
      <c r="A21" s="70" t="s">
        <v>29</v>
      </c>
      <c r="B21" s="71">
        <v>379295.35200000001</v>
      </c>
      <c r="C21" s="71">
        <v>0</v>
      </c>
      <c r="D21" s="71">
        <v>35860.665999999997</v>
      </c>
      <c r="E21" s="71">
        <v>844355.75199999998</v>
      </c>
      <c r="F21" s="71">
        <v>56821.32</v>
      </c>
      <c r="G21" s="71">
        <v>16288.04</v>
      </c>
      <c r="H21" s="71">
        <v>40533.279999999999</v>
      </c>
      <c r="I21" s="71">
        <v>680466.68700000003</v>
      </c>
      <c r="J21" s="71">
        <v>168313.33900000001</v>
      </c>
      <c r="K21" s="71">
        <v>937481.92799999996</v>
      </c>
      <c r="L21" s="71">
        <v>282600.342</v>
      </c>
      <c r="M21" s="71">
        <v>171943.15900000001</v>
      </c>
      <c r="N21" s="71">
        <v>231971.28</v>
      </c>
      <c r="O21" s="71">
        <v>644204.74100000004</v>
      </c>
      <c r="P21" s="71">
        <v>499840.48300000001</v>
      </c>
      <c r="Q21" s="71">
        <v>275414.02600000001</v>
      </c>
      <c r="R21" s="71">
        <v>2976738.253</v>
      </c>
      <c r="S21" s="71">
        <v>19343855.052000001</v>
      </c>
      <c r="T21" s="71">
        <v>1654807.757</v>
      </c>
      <c r="U21" s="71">
        <v>898465.24300000002</v>
      </c>
      <c r="V21" s="71">
        <v>251305.432</v>
      </c>
      <c r="W21" s="71">
        <v>49170.197999999997</v>
      </c>
      <c r="X21" s="71">
        <v>3102595.0440000002</v>
      </c>
      <c r="Y21" s="71">
        <v>1330719.5220000001</v>
      </c>
      <c r="Z21" s="71">
        <v>25949596.443999998</v>
      </c>
      <c r="AA21" s="71">
        <v>30382911.010000002</v>
      </c>
      <c r="AB21" s="71">
        <v>145909.54999999999</v>
      </c>
      <c r="AC21" s="71">
        <v>30528820.559999999</v>
      </c>
    </row>
    <row r="22" spans="1:29" x14ac:dyDescent="0.2">
      <c r="A22" s="70" t="s">
        <v>30</v>
      </c>
      <c r="B22" s="71">
        <v>40413.745999999999</v>
      </c>
      <c r="C22" s="71">
        <v>0</v>
      </c>
      <c r="D22" s="71">
        <v>1524.5</v>
      </c>
      <c r="E22" s="71">
        <v>127851.969</v>
      </c>
      <c r="F22" s="71">
        <v>0</v>
      </c>
      <c r="G22" s="71">
        <v>0</v>
      </c>
      <c r="H22" s="71">
        <v>0</v>
      </c>
      <c r="I22" s="71">
        <v>21481.95</v>
      </c>
      <c r="J22" s="71">
        <v>34711.766000000003</v>
      </c>
      <c r="K22" s="71">
        <v>122515.255</v>
      </c>
      <c r="L22" s="71">
        <v>54664.214999999997</v>
      </c>
      <c r="M22" s="71">
        <v>3506.35</v>
      </c>
      <c r="N22" s="71">
        <v>30966.653999999999</v>
      </c>
      <c r="O22" s="71">
        <v>316381.20799999998</v>
      </c>
      <c r="P22" s="71">
        <v>157749.905</v>
      </c>
      <c r="Q22" s="71">
        <v>58253.46</v>
      </c>
      <c r="R22" s="71">
        <v>1665176.8149999999</v>
      </c>
      <c r="S22" s="71">
        <v>1216421.618</v>
      </c>
      <c r="T22" s="71">
        <v>1456904.9979999999</v>
      </c>
      <c r="U22" s="71">
        <v>571416.94400000002</v>
      </c>
      <c r="V22" s="71">
        <v>83405.437999999995</v>
      </c>
      <c r="W22" s="71">
        <v>0</v>
      </c>
      <c r="X22" s="71">
        <v>348499.18599999999</v>
      </c>
      <c r="Y22" s="71">
        <v>405518.42700000003</v>
      </c>
      <c r="Z22" s="71">
        <v>5209329.1780000003</v>
      </c>
      <c r="AA22" s="71">
        <v>5963346.7910000002</v>
      </c>
      <c r="AB22" s="71">
        <v>9401.232</v>
      </c>
      <c r="AC22" s="71">
        <v>5972748.023</v>
      </c>
    </row>
    <row r="23" spans="1:29" x14ac:dyDescent="0.2">
      <c r="A23" s="70" t="s">
        <v>31</v>
      </c>
      <c r="B23" s="71">
        <v>4811.0159999999996</v>
      </c>
      <c r="C23" s="71">
        <v>0</v>
      </c>
      <c r="D23" s="71">
        <v>26400</v>
      </c>
      <c r="E23" s="71">
        <v>78342.884000000005</v>
      </c>
      <c r="F23" s="71">
        <v>31844.2</v>
      </c>
      <c r="G23" s="71">
        <v>15776.8</v>
      </c>
      <c r="H23" s="71">
        <v>16067.4</v>
      </c>
      <c r="I23" s="71">
        <v>43419.224000000002</v>
      </c>
      <c r="J23" s="71">
        <v>10436.4</v>
      </c>
      <c r="K23" s="71">
        <v>87766.111000000004</v>
      </c>
      <c r="L23" s="71">
        <v>19658.235000000001</v>
      </c>
      <c r="M23" s="71">
        <v>62125.093999999997</v>
      </c>
      <c r="N23" s="71">
        <v>30332.556</v>
      </c>
      <c r="O23" s="71">
        <v>81952.952999999994</v>
      </c>
      <c r="P23" s="71">
        <v>72880.639999999999</v>
      </c>
      <c r="Q23" s="71">
        <v>845.19100000000003</v>
      </c>
      <c r="R23" s="71">
        <v>387658.39600000001</v>
      </c>
      <c r="S23" s="71">
        <v>549809.98899999994</v>
      </c>
      <c r="T23" s="71">
        <v>64179.942999999999</v>
      </c>
      <c r="U23" s="71">
        <v>4645940.4709999999</v>
      </c>
      <c r="V23" s="71">
        <v>390109.48499999999</v>
      </c>
      <c r="W23" s="71">
        <v>0</v>
      </c>
      <c r="X23" s="71">
        <v>283019.83500000002</v>
      </c>
      <c r="Y23" s="71">
        <v>194068.83799999999</v>
      </c>
      <c r="Z23" s="71">
        <v>6111424.1150000002</v>
      </c>
      <c r="AA23" s="71">
        <v>6588512.7879999997</v>
      </c>
      <c r="AB23" s="71">
        <v>0</v>
      </c>
      <c r="AC23" s="71">
        <v>6588512.7879999997</v>
      </c>
    </row>
    <row r="24" spans="1:29" x14ac:dyDescent="0.2">
      <c r="A24" s="70" t="s">
        <v>32</v>
      </c>
      <c r="B24" s="71">
        <v>74806.12</v>
      </c>
      <c r="C24" s="71">
        <v>0</v>
      </c>
      <c r="D24" s="71">
        <v>37403.06</v>
      </c>
      <c r="E24" s="71">
        <v>211644.83900000001</v>
      </c>
      <c r="F24" s="71">
        <v>0</v>
      </c>
      <c r="G24" s="71">
        <v>0</v>
      </c>
      <c r="H24" s="71">
        <v>0</v>
      </c>
      <c r="I24" s="71">
        <v>212053.307</v>
      </c>
      <c r="J24" s="71">
        <v>9934.08</v>
      </c>
      <c r="K24" s="71">
        <v>40546.620000000003</v>
      </c>
      <c r="L24" s="71">
        <v>167212.67199999999</v>
      </c>
      <c r="M24" s="71">
        <v>37604.593999999997</v>
      </c>
      <c r="N24" s="71">
        <v>56421.23</v>
      </c>
      <c r="O24" s="71">
        <v>103667.819</v>
      </c>
      <c r="P24" s="71">
        <v>66625.486999999994</v>
      </c>
      <c r="Q24" s="71">
        <v>1105.02</v>
      </c>
      <c r="R24" s="71">
        <v>608073.19299999997</v>
      </c>
      <c r="S24" s="71">
        <v>141737.47</v>
      </c>
      <c r="T24" s="71">
        <v>55575.722000000002</v>
      </c>
      <c r="U24" s="71">
        <v>729347.91099999996</v>
      </c>
      <c r="V24" s="71">
        <v>23901592.315000001</v>
      </c>
      <c r="W24" s="71">
        <v>0</v>
      </c>
      <c r="X24" s="71">
        <v>586388.02599999995</v>
      </c>
      <c r="Y24" s="71">
        <v>364906.315</v>
      </c>
      <c r="Z24" s="71">
        <v>25504057.118000001</v>
      </c>
      <c r="AA24" s="71">
        <v>26455351.458999999</v>
      </c>
      <c r="AB24" s="71">
        <v>85593.645000000004</v>
      </c>
      <c r="AC24" s="71">
        <v>26540945.103999998</v>
      </c>
    </row>
    <row r="25" spans="1:29" x14ac:dyDescent="0.2">
      <c r="A25" s="70" t="s">
        <v>33</v>
      </c>
      <c r="B25" s="71">
        <v>64.888999999999996</v>
      </c>
      <c r="C25" s="71">
        <v>0</v>
      </c>
      <c r="D25" s="71">
        <v>25766.68</v>
      </c>
      <c r="E25" s="71">
        <v>10796.791999999999</v>
      </c>
      <c r="F25" s="71">
        <v>0</v>
      </c>
      <c r="G25" s="71">
        <v>0</v>
      </c>
      <c r="H25" s="71">
        <v>0</v>
      </c>
      <c r="I25" s="71">
        <v>13693.359</v>
      </c>
      <c r="J25" s="71">
        <v>0</v>
      </c>
      <c r="K25" s="71">
        <v>47580.970999999998</v>
      </c>
      <c r="L25" s="71">
        <v>42185.108</v>
      </c>
      <c r="M25" s="71">
        <v>0</v>
      </c>
      <c r="N25" s="71">
        <v>0</v>
      </c>
      <c r="O25" s="71">
        <v>58324.57</v>
      </c>
      <c r="P25" s="71">
        <v>0</v>
      </c>
      <c r="Q25" s="71">
        <v>0</v>
      </c>
      <c r="R25" s="71">
        <v>0</v>
      </c>
      <c r="S25" s="71">
        <v>0</v>
      </c>
      <c r="T25" s="71">
        <v>0</v>
      </c>
      <c r="U25" s="71">
        <v>0</v>
      </c>
      <c r="V25" s="71">
        <v>0</v>
      </c>
      <c r="W25" s="71">
        <v>17422872.800000001</v>
      </c>
      <c r="X25" s="71">
        <v>97902.691000000006</v>
      </c>
      <c r="Y25" s="71">
        <v>100509.678</v>
      </c>
      <c r="Z25" s="71">
        <v>17422872.800000001</v>
      </c>
      <c r="AA25" s="71">
        <v>17621285.169</v>
      </c>
      <c r="AB25" s="71">
        <v>12149.2</v>
      </c>
      <c r="AC25" s="71">
        <v>17633434.368999999</v>
      </c>
    </row>
    <row r="26" spans="1:29" x14ac:dyDescent="0.2">
      <c r="A26" s="70" t="s">
        <v>318</v>
      </c>
      <c r="B26" s="71">
        <v>83975195.109999999</v>
      </c>
      <c r="C26" s="71">
        <v>795902.66299999994</v>
      </c>
      <c r="D26" s="71">
        <v>33905447.601999998</v>
      </c>
      <c r="E26" s="71">
        <v>192283380.535</v>
      </c>
      <c r="F26" s="71">
        <v>31404794.921999998</v>
      </c>
      <c r="G26" s="71">
        <v>18662803.026999999</v>
      </c>
      <c r="H26" s="71">
        <v>12741991.895</v>
      </c>
      <c r="I26" s="71">
        <v>126539294.08499999</v>
      </c>
      <c r="J26" s="71">
        <v>19521392.500999998</v>
      </c>
      <c r="K26" s="71">
        <v>103636677.63600001</v>
      </c>
      <c r="L26" s="71">
        <v>17486892.447000001</v>
      </c>
      <c r="M26" s="71">
        <v>3573678.1060000001</v>
      </c>
      <c r="N26" s="71">
        <v>4631786.2929999996</v>
      </c>
      <c r="O26" s="71">
        <v>5716281.6610000003</v>
      </c>
      <c r="P26" s="71">
        <v>2623379.0989999999</v>
      </c>
      <c r="Q26" s="71">
        <v>226845.28099999999</v>
      </c>
      <c r="R26" s="71">
        <v>4038690.6290000002</v>
      </c>
      <c r="S26" s="71">
        <v>2823281.5920000002</v>
      </c>
      <c r="T26" s="71">
        <v>378314.47</v>
      </c>
      <c r="U26" s="71">
        <v>415391.22899999999</v>
      </c>
      <c r="V26" s="71">
        <v>546834.79200000002</v>
      </c>
      <c r="W26" s="71">
        <v>203163.6</v>
      </c>
      <c r="X26" s="71">
        <v>592062085.05400002</v>
      </c>
      <c r="Y26" s="71">
        <v>31408638.506999999</v>
      </c>
      <c r="Z26" s="71">
        <v>11255900.692</v>
      </c>
      <c r="AA26" s="71">
        <v>634726624.25300002</v>
      </c>
      <c r="AB26" s="71">
        <v>11154474.499</v>
      </c>
      <c r="AC26" s="71">
        <v>645881098.75199997</v>
      </c>
    </row>
    <row r="27" spans="1:29" x14ac:dyDescent="0.2">
      <c r="A27" s="70" t="s">
        <v>319</v>
      </c>
      <c r="B27" s="71">
        <v>2736519.0460000001</v>
      </c>
      <c r="C27" s="71">
        <v>0</v>
      </c>
      <c r="D27" s="71">
        <v>3394121.5580000002</v>
      </c>
      <c r="E27" s="71">
        <v>7930419.7439999999</v>
      </c>
      <c r="F27" s="71">
        <v>330020.67800000001</v>
      </c>
      <c r="G27" s="71">
        <v>101430.967</v>
      </c>
      <c r="H27" s="71">
        <v>228589.71100000001</v>
      </c>
      <c r="I27" s="71">
        <v>5430591.3779999996</v>
      </c>
      <c r="J27" s="71">
        <v>536157.39800000004</v>
      </c>
      <c r="K27" s="71">
        <v>9796935.5399999991</v>
      </c>
      <c r="L27" s="71">
        <v>39579510.68</v>
      </c>
      <c r="M27" s="71">
        <v>10737216.634</v>
      </c>
      <c r="N27" s="71">
        <v>12090910.782</v>
      </c>
      <c r="O27" s="71">
        <v>28203991.394000001</v>
      </c>
      <c r="P27" s="71">
        <v>2801781.7230000002</v>
      </c>
      <c r="Q27" s="71">
        <v>587832.74199999997</v>
      </c>
      <c r="R27" s="71">
        <v>4817283.8729999997</v>
      </c>
      <c r="S27" s="71">
        <v>1523025.1359999999</v>
      </c>
      <c r="T27" s="71">
        <v>446736.26299999998</v>
      </c>
      <c r="U27" s="71">
        <v>378462.234</v>
      </c>
      <c r="V27" s="71">
        <v>426101.47700000001</v>
      </c>
      <c r="W27" s="71">
        <v>238120.51699999999</v>
      </c>
      <c r="X27" s="71">
        <v>30154765.342</v>
      </c>
      <c r="Y27" s="71">
        <v>90611629.489999995</v>
      </c>
      <c r="Z27" s="71">
        <v>11219343.965</v>
      </c>
      <c r="AA27" s="71">
        <v>131985738.79700001</v>
      </c>
      <c r="AB27" s="71">
        <v>772249.277</v>
      </c>
      <c r="AC27" s="71">
        <v>132757988.074</v>
      </c>
    </row>
    <row r="28" spans="1:29" x14ac:dyDescent="0.2">
      <c r="A28" s="70" t="s">
        <v>320</v>
      </c>
      <c r="B28" s="71">
        <v>1201875.8149999999</v>
      </c>
      <c r="C28" s="71">
        <v>3498.5610000000001</v>
      </c>
      <c r="D28" s="71">
        <v>228784.03200000001</v>
      </c>
      <c r="E28" s="71">
        <v>3411959.9449999998</v>
      </c>
      <c r="F28" s="71">
        <v>144900.03400000001</v>
      </c>
      <c r="G28" s="71">
        <v>65346.84</v>
      </c>
      <c r="H28" s="71">
        <v>79553.194000000003</v>
      </c>
      <c r="I28" s="71">
        <v>2396814.3489999999</v>
      </c>
      <c r="J28" s="71">
        <v>431733.47600000002</v>
      </c>
      <c r="K28" s="71">
        <v>2971878.2390000001</v>
      </c>
      <c r="L28" s="71">
        <v>1460321.9080000001</v>
      </c>
      <c r="M28" s="71">
        <v>921384.63399999996</v>
      </c>
      <c r="N28" s="71">
        <v>1673330.737</v>
      </c>
      <c r="O28" s="71">
        <v>6702888.6950000003</v>
      </c>
      <c r="P28" s="71">
        <v>7877127.4620000003</v>
      </c>
      <c r="Q28" s="71">
        <v>2031326.034</v>
      </c>
      <c r="R28" s="71">
        <v>30077267.519000001</v>
      </c>
      <c r="S28" s="71">
        <v>25364620.688000001</v>
      </c>
      <c r="T28" s="71">
        <v>4721868.909</v>
      </c>
      <c r="U28" s="71">
        <v>7594102.2920000004</v>
      </c>
      <c r="V28" s="71">
        <v>25458907.074999999</v>
      </c>
      <c r="W28" s="71">
        <v>17478823.798</v>
      </c>
      <c r="X28" s="71">
        <v>10791444.450999999</v>
      </c>
      <c r="Y28" s="71">
        <v>10757925.973999999</v>
      </c>
      <c r="Z28" s="71">
        <v>120604043.777</v>
      </c>
      <c r="AA28" s="71">
        <v>142153414.20199999</v>
      </c>
      <c r="AB28" s="71">
        <v>634617.22499999998</v>
      </c>
      <c r="AC28" s="71">
        <v>142788031.42699999</v>
      </c>
    </row>
    <row r="29" spans="1:29" x14ac:dyDescent="0.2">
      <c r="A29" s="70" t="s">
        <v>321</v>
      </c>
      <c r="B29" s="71">
        <v>87913589.971000001</v>
      </c>
      <c r="C29" s="71">
        <v>799401.22400000005</v>
      </c>
      <c r="D29" s="71">
        <v>37528353.192000002</v>
      </c>
      <c r="E29" s="71">
        <v>203625760.22400001</v>
      </c>
      <c r="F29" s="71">
        <v>31879715.634</v>
      </c>
      <c r="G29" s="71">
        <v>18829580.833999999</v>
      </c>
      <c r="H29" s="71">
        <v>13050134.800000001</v>
      </c>
      <c r="I29" s="71">
        <v>134366699.81200001</v>
      </c>
      <c r="J29" s="71">
        <v>20489283.375</v>
      </c>
      <c r="K29" s="71">
        <v>116405491.41500001</v>
      </c>
      <c r="L29" s="71">
        <v>58526725.034999996</v>
      </c>
      <c r="M29" s="71">
        <v>15232279.374</v>
      </c>
      <c r="N29" s="71">
        <v>18396027.811999999</v>
      </c>
      <c r="O29" s="71">
        <v>40623161.75</v>
      </c>
      <c r="P29" s="71">
        <v>13302288.284</v>
      </c>
      <c r="Q29" s="71">
        <v>2846004.057</v>
      </c>
      <c r="R29" s="71">
        <v>38933242.020999998</v>
      </c>
      <c r="S29" s="71">
        <v>29710927.416000001</v>
      </c>
      <c r="T29" s="71">
        <v>5546919.642</v>
      </c>
      <c r="U29" s="71">
        <v>8387955.7549999999</v>
      </c>
      <c r="V29" s="71">
        <v>26431843.344000001</v>
      </c>
      <c r="W29" s="71">
        <v>17920107.914999999</v>
      </c>
      <c r="X29" s="71">
        <v>633008294.847</v>
      </c>
      <c r="Y29" s="71">
        <v>132778193.971</v>
      </c>
      <c r="Z29" s="71">
        <v>143079288.43399999</v>
      </c>
      <c r="AA29" s="71">
        <v>908865777.25199997</v>
      </c>
      <c r="AB29" s="71">
        <v>12561341.001</v>
      </c>
      <c r="AC29" s="71">
        <v>921427118.25300002</v>
      </c>
    </row>
    <row r="30" spans="1:29" x14ac:dyDescent="0.2">
      <c r="A30" s="70" t="s">
        <v>322</v>
      </c>
      <c r="B30" s="71">
        <v>1310139.3689999999</v>
      </c>
      <c r="C30" s="71">
        <v>82301.966</v>
      </c>
      <c r="D30" s="71">
        <v>713585.01699999999</v>
      </c>
      <c r="E30" s="71">
        <v>1993965.534</v>
      </c>
      <c r="F30" s="71">
        <v>1390516.2</v>
      </c>
      <c r="G30" s="71">
        <v>1132164.3810000001</v>
      </c>
      <c r="H30" s="71">
        <v>258351.81899999999</v>
      </c>
      <c r="I30" s="71">
        <v>1209708.8330000001</v>
      </c>
      <c r="J30" s="71">
        <v>306649.79200000002</v>
      </c>
      <c r="K30" s="71">
        <v>1059738.709</v>
      </c>
      <c r="L30" s="71">
        <v>271870.69799999997</v>
      </c>
      <c r="M30" s="71">
        <v>17671.046999999999</v>
      </c>
      <c r="N30" s="71">
        <v>116290.21400000001</v>
      </c>
      <c r="O30" s="71">
        <v>225145.04800000001</v>
      </c>
      <c r="P30" s="71">
        <v>32537.471000000001</v>
      </c>
      <c r="Q30" s="71">
        <v>0</v>
      </c>
      <c r="R30" s="71">
        <v>181766.027</v>
      </c>
      <c r="S30" s="71">
        <v>190992.421</v>
      </c>
      <c r="T30" s="71">
        <v>14563.968000000001</v>
      </c>
      <c r="U30" s="71">
        <v>37330.972000000002</v>
      </c>
      <c r="V30" s="71">
        <v>78234.884999999995</v>
      </c>
      <c r="W30" s="71">
        <v>13064.13</v>
      </c>
      <c r="X30" s="71">
        <v>8066605.4199999999</v>
      </c>
      <c r="Y30" s="71">
        <v>630977.00699999998</v>
      </c>
      <c r="Z30" s="71">
        <v>548489.87399999995</v>
      </c>
      <c r="AA30" s="71">
        <v>9246072.3010000009</v>
      </c>
      <c r="AB30" s="71">
        <v>2928143.2549999999</v>
      </c>
      <c r="AC30" s="71">
        <v>12174215.556</v>
      </c>
    </row>
    <row r="31" spans="1:29" x14ac:dyDescent="0.2">
      <c r="A31" s="70" t="s">
        <v>222</v>
      </c>
      <c r="B31" s="71">
        <v>89223729.340000004</v>
      </c>
      <c r="C31" s="71">
        <v>881703.19</v>
      </c>
      <c r="D31" s="71">
        <v>38241938.208999999</v>
      </c>
      <c r="E31" s="71">
        <v>205619725.75799999</v>
      </c>
      <c r="F31" s="71">
        <v>33270231.833999999</v>
      </c>
      <c r="G31" s="71">
        <v>19961745.215</v>
      </c>
      <c r="H31" s="71">
        <v>13308486.619000001</v>
      </c>
      <c r="I31" s="71">
        <v>135576408.64500001</v>
      </c>
      <c r="J31" s="71">
        <v>20795933.166999999</v>
      </c>
      <c r="K31" s="71">
        <v>117465230.124</v>
      </c>
      <c r="L31" s="71">
        <v>58798595.733000003</v>
      </c>
      <c r="M31" s="71">
        <v>15249950.421</v>
      </c>
      <c r="N31" s="71">
        <v>18512318.026000001</v>
      </c>
      <c r="O31" s="71">
        <v>40848306.798</v>
      </c>
      <c r="P31" s="71">
        <v>13334825.755000001</v>
      </c>
      <c r="Q31" s="71">
        <v>2846004.057</v>
      </c>
      <c r="R31" s="71">
        <v>39115008.048</v>
      </c>
      <c r="S31" s="71">
        <v>29901919.837000001</v>
      </c>
      <c r="T31" s="71">
        <v>5561483.6100000003</v>
      </c>
      <c r="U31" s="71">
        <v>8425286.727</v>
      </c>
      <c r="V31" s="71">
        <v>26510078.228999998</v>
      </c>
      <c r="W31" s="71">
        <v>17933172.045000002</v>
      </c>
      <c r="X31" s="71">
        <v>641074900.26699996</v>
      </c>
      <c r="Y31" s="71">
        <v>133409170.978</v>
      </c>
      <c r="Z31" s="71">
        <v>143627778.308</v>
      </c>
      <c r="AA31" s="71">
        <v>918111849.55299997</v>
      </c>
      <c r="AB31" s="71">
        <v>15489484.255999999</v>
      </c>
      <c r="AC31" s="72">
        <v>933601333.80900002</v>
      </c>
    </row>
  </sheetData>
  <mergeCells count="1">
    <mergeCell ref="B2:AC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  <pageSetUpPr fitToPage="1"/>
  </sheetPr>
  <dimension ref="A1:AI39"/>
  <sheetViews>
    <sheetView zoomScaleNormal="100" workbookViewId="0">
      <selection sqref="A1:XFD1048576"/>
    </sheetView>
  </sheetViews>
  <sheetFormatPr defaultColWidth="9.140625" defaultRowHeight="12.75" x14ac:dyDescent="0.2"/>
  <cols>
    <col min="1" max="1" width="20.28515625" style="141" customWidth="1"/>
    <col min="2" max="2" width="7.42578125" style="141" customWidth="1"/>
    <col min="3" max="4" width="9.42578125" style="141" bestFit="1" customWidth="1"/>
    <col min="5" max="5" width="10.42578125" style="141" customWidth="1"/>
    <col min="6" max="6" width="12.140625" style="141" customWidth="1"/>
    <col min="7" max="7" width="10.28515625" style="141" customWidth="1"/>
    <col min="8" max="8" width="8.140625" style="141" customWidth="1"/>
    <col min="9" max="9" width="8.5703125" style="141" customWidth="1"/>
    <col min="10" max="10" width="9.42578125" style="141" customWidth="1"/>
    <col min="11" max="11" width="9" style="141" customWidth="1"/>
    <col min="12" max="12" width="8.85546875" style="141" customWidth="1"/>
    <col min="13" max="13" width="7.42578125" style="141" customWidth="1"/>
    <col min="14" max="14" width="8" style="141" customWidth="1"/>
    <col min="15" max="15" width="8.85546875" style="141" customWidth="1"/>
    <col min="16" max="16" width="8" style="141" customWidth="1"/>
    <col min="17" max="17" width="3.42578125" style="141" customWidth="1"/>
    <col min="18" max="18" width="24.42578125" style="141" customWidth="1"/>
    <col min="19" max="19" width="13.5703125" style="85" customWidth="1"/>
    <col min="20" max="23" width="8.5703125" style="141" customWidth="1"/>
    <col min="24" max="24" width="9.42578125" style="141" customWidth="1"/>
    <col min="25" max="25" width="8.5703125" style="141" customWidth="1"/>
    <col min="26" max="26" width="9" style="142" customWidth="1"/>
    <col min="27" max="27" width="9.42578125" style="142" customWidth="1"/>
    <col min="28" max="28" width="11.140625" style="142" customWidth="1"/>
    <col min="29" max="29" width="8.5703125" style="142" customWidth="1"/>
    <col min="30" max="30" width="7.42578125" style="142" customWidth="1"/>
    <col min="31" max="31" width="9.140625" style="142" bestFit="1" customWidth="1"/>
    <col min="32" max="16384" width="9.140625" style="141"/>
  </cols>
  <sheetData>
    <row r="1" spans="1:31" s="283" customFormat="1" ht="18.75" x14ac:dyDescent="0.2">
      <c r="A1" s="243" t="s">
        <v>438</v>
      </c>
      <c r="R1" s="244" t="s">
        <v>439</v>
      </c>
      <c r="S1" s="241"/>
      <c r="Z1" s="284"/>
      <c r="AA1" s="284"/>
      <c r="AB1" s="284"/>
      <c r="AC1" s="284"/>
      <c r="AD1" s="284"/>
      <c r="AE1" s="284"/>
    </row>
    <row r="2" spans="1:31" s="283" customFormat="1" ht="15.75" x14ac:dyDescent="0.2">
      <c r="A2" s="243"/>
      <c r="J2" s="198"/>
      <c r="R2" s="244"/>
      <c r="S2" s="241"/>
      <c r="Z2" s="284"/>
      <c r="AA2" s="284"/>
      <c r="AB2" s="284"/>
      <c r="AC2" s="284"/>
      <c r="AD2" s="284"/>
      <c r="AE2" s="284"/>
    </row>
    <row r="3" spans="1:31" s="283" customFormat="1" ht="15.75" x14ac:dyDescent="0.2">
      <c r="A3" s="285" t="s">
        <v>53</v>
      </c>
      <c r="B3" s="286"/>
      <c r="C3" s="286"/>
      <c r="D3" s="286"/>
      <c r="E3" s="286"/>
      <c r="F3" s="286"/>
      <c r="G3" s="286"/>
      <c r="H3" s="286"/>
      <c r="I3" s="286"/>
      <c r="J3" s="287"/>
      <c r="K3" s="287"/>
      <c r="L3" s="287"/>
      <c r="M3" s="287"/>
      <c r="N3" s="287"/>
      <c r="O3" s="287"/>
      <c r="P3" s="287"/>
      <c r="R3" s="285" t="s">
        <v>53</v>
      </c>
      <c r="S3" s="241"/>
      <c r="T3" s="287"/>
      <c r="U3" s="287"/>
      <c r="V3" s="287"/>
      <c r="W3" s="287"/>
      <c r="X3" s="287"/>
      <c r="Y3" s="287"/>
      <c r="Z3" s="286"/>
      <c r="AA3" s="286"/>
      <c r="AB3" s="286"/>
      <c r="AC3" s="286"/>
      <c r="AD3" s="286"/>
      <c r="AE3" s="286"/>
    </row>
    <row r="4" spans="1:31" s="142" customFormat="1" ht="27.75" customHeight="1" x14ac:dyDescent="0.2">
      <c r="A4" s="190" t="s">
        <v>16</v>
      </c>
      <c r="B4" s="146" t="s">
        <v>15</v>
      </c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93"/>
      <c r="R4" s="190" t="s">
        <v>16</v>
      </c>
      <c r="S4" s="288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</row>
    <row r="5" spans="1:31" s="142" customFormat="1" ht="18" customHeight="1" x14ac:dyDescent="0.2">
      <c r="A5" s="246"/>
      <c r="B5" s="205" t="s">
        <v>17</v>
      </c>
      <c r="C5" s="289" t="s">
        <v>18</v>
      </c>
      <c r="D5" s="205" t="s">
        <v>21</v>
      </c>
      <c r="E5" s="205" t="s">
        <v>19</v>
      </c>
      <c r="F5" s="289" t="s">
        <v>87</v>
      </c>
      <c r="G5" s="290" t="s">
        <v>56</v>
      </c>
      <c r="H5" s="248" t="s">
        <v>55</v>
      </c>
      <c r="I5" s="205" t="s">
        <v>20</v>
      </c>
      <c r="J5" s="291" t="s">
        <v>81</v>
      </c>
      <c r="K5" s="289" t="s">
        <v>58</v>
      </c>
      <c r="L5" s="205" t="s">
        <v>22</v>
      </c>
      <c r="M5" s="205" t="s">
        <v>23</v>
      </c>
      <c r="N5" s="205" t="s">
        <v>24</v>
      </c>
      <c r="O5" s="205" t="s">
        <v>25</v>
      </c>
      <c r="P5" s="205" t="s">
        <v>26</v>
      </c>
      <c r="Q5" s="193"/>
      <c r="R5" s="246"/>
      <c r="S5" s="205" t="s">
        <v>27</v>
      </c>
      <c r="T5" s="205" t="s">
        <v>28</v>
      </c>
      <c r="U5" s="205" t="s">
        <v>29</v>
      </c>
      <c r="V5" s="205" t="s">
        <v>30</v>
      </c>
      <c r="W5" s="205" t="s">
        <v>31</v>
      </c>
      <c r="X5" s="205" t="s">
        <v>32</v>
      </c>
      <c r="Y5" s="205" t="s">
        <v>33</v>
      </c>
      <c r="Z5" s="205" t="s">
        <v>83</v>
      </c>
      <c r="AA5" s="205" t="s">
        <v>84</v>
      </c>
      <c r="AB5" s="205" t="s">
        <v>34</v>
      </c>
      <c r="AC5" s="205" t="s">
        <v>35</v>
      </c>
      <c r="AD5" s="205" t="s">
        <v>36</v>
      </c>
      <c r="AE5" s="205" t="s">
        <v>3</v>
      </c>
    </row>
    <row r="6" spans="1:31" s="142" customFormat="1" ht="35.450000000000003" customHeight="1" x14ac:dyDescent="0.2">
      <c r="A6" s="194"/>
      <c r="B6" s="292"/>
      <c r="C6" s="293" t="s">
        <v>37</v>
      </c>
      <c r="D6" s="292"/>
      <c r="E6" s="292"/>
      <c r="F6" s="293" t="s">
        <v>88</v>
      </c>
      <c r="G6" s="294" t="s">
        <v>57</v>
      </c>
      <c r="H6" s="295"/>
      <c r="I6" s="292"/>
      <c r="J6" s="296" t="s">
        <v>82</v>
      </c>
      <c r="K6" s="293" t="s">
        <v>59</v>
      </c>
      <c r="L6" s="292"/>
      <c r="M6" s="292"/>
      <c r="N6" s="292"/>
      <c r="O6" s="292"/>
      <c r="P6" s="292"/>
      <c r="Q6" s="193"/>
      <c r="R6" s="194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</row>
    <row r="7" spans="1:31" ht="15" customHeight="1" x14ac:dyDescent="0.2">
      <c r="A7" s="141" t="s">
        <v>4</v>
      </c>
      <c r="B7" s="141" t="s">
        <v>14</v>
      </c>
      <c r="E7" s="141" t="s">
        <v>14</v>
      </c>
      <c r="F7" s="141" t="s">
        <v>14</v>
      </c>
      <c r="J7" s="141" t="s">
        <v>14</v>
      </c>
      <c r="K7" s="141" t="s">
        <v>14</v>
      </c>
      <c r="M7" s="141" t="s">
        <v>14</v>
      </c>
      <c r="N7" s="141" t="s">
        <v>14</v>
      </c>
      <c r="O7" s="141" t="s">
        <v>14</v>
      </c>
      <c r="P7" s="141" t="s">
        <v>14</v>
      </c>
      <c r="Q7" s="85"/>
      <c r="R7" s="141" t="s">
        <v>4</v>
      </c>
      <c r="S7" s="141"/>
    </row>
    <row r="8" spans="1:31" s="167" customFormat="1" x14ac:dyDescent="0.2">
      <c r="A8" s="297" t="s">
        <v>17</v>
      </c>
      <c r="B8" s="298">
        <f>IF(N(' Tab.V.4.4A'!B8),' Tab.V.4.4A'!B8/' Tab.V.4.4A'!$AE8*100,' Tab.V.4.4A'!B8)</f>
        <v>58.772646806293594</v>
      </c>
      <c r="C8" s="298">
        <f>IF(N(' Tab.V.4.4A'!C8),' Tab.V.4.4A'!C8/' Tab.V.4.4A'!$AE8*100,' Tab.V.4.4A'!C8)</f>
        <v>0.40084730607693941</v>
      </c>
      <c r="D8" s="298">
        <f>IF(N(' Tab.V.4.4A'!D8),' Tab.V.4.4A'!D8/' Tab.V.4.4A'!$AE8*100,' Tab.V.4.4A'!D8)</f>
        <v>8.3426312370084688</v>
      </c>
      <c r="E8" s="298">
        <f>IF(N(' Tab.V.4.4A'!E8),' Tab.V.4.4A'!E8/' Tab.V.4.4A'!$AE8*100,' Tab.V.4.4A'!E8)</f>
        <v>18.045977115375003</v>
      </c>
      <c r="F8" s="298">
        <f>IF(N(' Tab.V.4.4A'!F8),' Tab.V.4.4A'!F8/' Tab.V.4.4A'!$AE8*100,' Tab.V.4.4A'!F8)</f>
        <v>0.43052310391581633</v>
      </c>
      <c r="G8" s="298">
        <f>IF(N(' Tab.V.4.4A'!G8),' Tab.V.4.4A'!G8/' Tab.V.4.4A'!$AE8*100,' Tab.V.4.4A'!G8)</f>
        <v>0.1548883837790424</v>
      </c>
      <c r="H8" s="298">
        <f>IF(N(' Tab.V.4.4A'!H8),' Tab.V.4.4A'!H8/' Tab.V.4.4A'!$AE8*100,' Tab.V.4.4A'!H8)</f>
        <v>0.27563472013677393</v>
      </c>
      <c r="I8" s="298">
        <f>IF(N(' Tab.V.4.4A'!I8),' Tab.V.4.4A'!I8/' Tab.V.4.4A'!$AE8*100,' Tab.V.4.4A'!I8)</f>
        <v>2.9776286900816169</v>
      </c>
      <c r="J8" s="298">
        <f>IF(N(' Tab.V.4.4A'!J8),' Tab.V.4.4A'!J8/' Tab.V.4.4A'!$AE8*100,' Tab.V.4.4A'!J8)</f>
        <v>0.45297212355556632</v>
      </c>
      <c r="K8" s="298">
        <f>IF(N(' Tab.V.4.4A'!K8),' Tab.V.4.4A'!K8/' Tab.V.4.4A'!$AE8*100,' Tab.V.4.4A'!K8)</f>
        <v>3.8151920210134875</v>
      </c>
      <c r="L8" s="298">
        <f>IF(N(' Tab.V.4.4A'!L8),' Tab.V.4.4A'!L8/' Tab.V.4.4A'!$AE8*100,' Tab.V.4.4A'!L8)</f>
        <v>1.6616929038522219</v>
      </c>
      <c r="M8" s="298">
        <f>IF(N(' Tab.V.4.4A'!M8),' Tab.V.4.4A'!M8/' Tab.V.4.4A'!$AE8*100,' Tab.V.4.4A'!M8)</f>
        <v>0.25994324510668654</v>
      </c>
      <c r="N8" s="298">
        <f>IF(N(' Tab.V.4.4A'!N8),' Tab.V.4.4A'!N8/' Tab.V.4.4A'!$AE8*100,' Tab.V.4.4A'!N8)</f>
        <v>0.41497436117848796</v>
      </c>
      <c r="O8" s="298">
        <f>IF(N(' Tab.V.4.4A'!O8),' Tab.V.4.4A'!O8/' Tab.V.4.4A'!$AE8*100,' Tab.V.4.4A'!O8)</f>
        <v>0.80892099487449665</v>
      </c>
      <c r="P8" s="298">
        <f>IF(N(' Tab.V.4.4A'!P8),' Tab.V.4.4A'!P8/' Tab.V.4.4A'!$AE8*100,' Tab.V.4.4A'!P8)</f>
        <v>0.33670862250642947</v>
      </c>
      <c r="Q8" s="255"/>
      <c r="R8" s="297" t="s">
        <v>17</v>
      </c>
      <c r="S8" s="298">
        <f>IF(N(' Tab.V.4.4A'!S8),' Tab.V.4.4A'!S8/' Tab.V.4.4A'!$AE8*100,' Tab.V.4.4A'!S8)</f>
        <v>6.7305545861398447E-2</v>
      </c>
      <c r="T8" s="298">
        <f>IF(N(' Tab.V.4.4A'!T8),' Tab.V.4.4A'!T8/' Tab.V.4.4A'!$AE8*100,' Tab.V.4.4A'!T8)</f>
        <v>0.44681077996912416</v>
      </c>
      <c r="U8" s="298">
        <f>IF(N(' Tab.V.4.4A'!U8),' Tab.V.4.4A'!U8/' Tab.V.4.4A'!$AE8*100,' Tab.V.4.4A'!U8)</f>
        <v>0.33882963246364345</v>
      </c>
      <c r="V8" s="298">
        <f>IF(N(' Tab.V.4.4A'!V8),' Tab.V.4.4A'!V8/' Tab.V.4.4A'!$AE8*100,' Tab.V.4.4A'!V8)</f>
        <v>6.6757295222687085E-2</v>
      </c>
      <c r="W8" s="298">
        <f>IF(N(' Tab.V.4.4A'!W8),' Tab.V.4.4A'!W8/' Tab.V.4.4A'!$AE8*100,' Tab.V.4.4A'!W8)</f>
        <v>4.5448512130786559E-2</v>
      </c>
      <c r="X8" s="298">
        <f>IF(N(' Tab.V.4.4A'!X8),' Tab.V.4.4A'!X8/' Tab.V.4.4A'!$AE8*100,' Tab.V.4.4A'!X8)</f>
        <v>0.10356960689126594</v>
      </c>
      <c r="Y8" s="298">
        <f>IF(N(' Tab.V.4.4A'!Y8),' Tab.V.4.4A'!Y8/' Tab.V.4.4A'!$AE8*100,' Tab.V.4.4A'!Y8)</f>
        <v>9.5604293070234506E-3</v>
      </c>
      <c r="Z8" s="299">
        <f>' Tab.V.4.4A'!Z8/' Tab.V.4.4A'!$AE8*100</f>
        <v>93.238418403320509</v>
      </c>
      <c r="AA8" s="299">
        <f>' Tab.V.4.4A'!AA8/' Tab.V.4.4A'!$AE8*100</f>
        <v>3.1455315050118933</v>
      </c>
      <c r="AB8" s="299">
        <f>' Tab.V.4.4A'!AB8/' Tab.V.4.4A'!$AE8*100</f>
        <v>1.4149904243523586</v>
      </c>
      <c r="AC8" s="299">
        <f>' Tab.V.4.4A'!AC8/' Tab.V.4.4A'!$AE8*100</f>
        <v>97.798940332684751</v>
      </c>
      <c r="AD8" s="299">
        <f>' Tab.V.4.4A'!AD8/' Tab.V.4.4A'!$AE8*100</f>
        <v>2.2010596673152438</v>
      </c>
      <c r="AE8" s="299">
        <f>AC8+AD8</f>
        <v>100</v>
      </c>
    </row>
    <row r="9" spans="1:31" s="167" customFormat="1" x14ac:dyDescent="0.2">
      <c r="A9" s="297" t="s">
        <v>85</v>
      </c>
      <c r="B9" s="298">
        <f>IF(N(' Tab.V.4.4A'!B9),' Tab.V.4.4A'!B9/' Tab.V.4.4A'!$AE9*100,' Tab.V.4.4A'!B9)</f>
        <v>33.795386895170019</v>
      </c>
      <c r="C9" s="298">
        <f>IF(N(' Tab.V.4.4A'!C9),' Tab.V.4.4A'!C9/' Tab.V.4.4A'!$AE9*100,' Tab.V.4.4A'!C9)</f>
        <v>31.771304686033414</v>
      </c>
      <c r="D9" s="298">
        <f>IF(N(' Tab.V.4.4A'!D9),' Tab.V.4.4A'!D9/' Tab.V.4.4A'!$AE9*100,' Tab.V.4.4A'!D9)</f>
        <v>0.69992401231561219</v>
      </c>
      <c r="E9" s="298">
        <f>IF(N(' Tab.V.4.4A'!E9),' Tab.V.4.4A'!E9/' Tab.V.4.4A'!$AE9*100,' Tab.V.4.4A'!E9)</f>
        <v>20.752359511206297</v>
      </c>
      <c r="F9" s="298">
        <f>IF(N(' Tab.V.4.4A'!F9),' Tab.V.4.4A'!F9/' Tab.V.4.4A'!$AE9*100,' Tab.V.4.4A'!F9)</f>
        <v>0</v>
      </c>
      <c r="G9" s="298">
        <f>IF(N(' Tab.V.4.4A'!G9),' Tab.V.4.4A'!G9/' Tab.V.4.4A'!$AE9*100,' Tab.V.4.4A'!G9)</f>
        <v>0</v>
      </c>
      <c r="H9" s="298">
        <f>IF(N(' Tab.V.4.4A'!H9),' Tab.V.4.4A'!H9/' Tab.V.4.4A'!$AE9*100,' Tab.V.4.4A'!H9)</f>
        <v>0</v>
      </c>
      <c r="I9" s="298">
        <f>IF(N(' Tab.V.4.4A'!I9),' Tab.V.4.4A'!I9/' Tab.V.4.4A'!$AE9*100,' Tab.V.4.4A'!I9)</f>
        <v>2.29916598054779</v>
      </c>
      <c r="J9" s="298">
        <f>IF(N(' Tab.V.4.4A'!J9),' Tab.V.4.4A'!J9/' Tab.V.4.4A'!$AE9*100,' Tab.V.4.4A'!J9)</f>
        <v>0</v>
      </c>
      <c r="K9" s="298">
        <f>IF(N(' Tab.V.4.4A'!K9),' Tab.V.4.4A'!K9/' Tab.V.4.4A'!$AE9*100,' Tab.V.4.4A'!K9)</f>
        <v>1.0625714873064927E-2</v>
      </c>
      <c r="L9" s="298">
        <f>IF(N(' Tab.V.4.4A'!L9),' Tab.V.4.4A'!L9/' Tab.V.4.4A'!$AE9*100,' Tab.V.4.4A'!L9)</f>
        <v>0.65210877618839802</v>
      </c>
      <c r="M9" s="298">
        <f>IF(N(' Tab.V.4.4A'!M9),' Tab.V.4.4A'!M9/' Tab.V.4.4A'!$AE9*100,' Tab.V.4.4A'!M9)</f>
        <v>0</v>
      </c>
      <c r="N9" s="298">
        <f>IF(N(' Tab.V.4.4A'!N9),' Tab.V.4.4A'!N9/' Tab.V.4.4A'!$AE9*100,' Tab.V.4.4A'!N9)</f>
        <v>0</v>
      </c>
      <c r="O9" s="298">
        <f>IF(N(' Tab.V.4.4A'!O9),' Tab.V.4.4A'!O9/' Tab.V.4.4A'!$AE9*100,' Tab.V.4.4A'!O9)</f>
        <v>1.3259461776890578</v>
      </c>
      <c r="P9" s="298">
        <f>IF(N(' Tab.V.4.4A'!P9),' Tab.V.4.4A'!P9/' Tab.V.4.4A'!$AE9*100,' Tab.V.4.4A'!P9)</f>
        <v>0</v>
      </c>
      <c r="Q9" s="255"/>
      <c r="R9" s="297" t="s">
        <v>85</v>
      </c>
      <c r="S9" s="298">
        <f>IF(N(' Tab.V.4.4A'!S9),' Tab.V.4.4A'!S9/' Tab.V.4.4A'!$AE9*100,' Tab.V.4.4A'!S9)</f>
        <v>0</v>
      </c>
      <c r="T9" s="298">
        <f>IF(N(' Tab.V.4.4A'!T9),' Tab.V.4.4A'!T9/' Tab.V.4.4A'!$AE9*100,' Tab.V.4.4A'!T9)</f>
        <v>0</v>
      </c>
      <c r="U9" s="298">
        <f>IF(N(' Tab.V.4.4A'!U9),' Tab.V.4.4A'!U9/' Tab.V.4.4A'!$AE9*100,' Tab.V.4.4A'!U9)</f>
        <v>0</v>
      </c>
      <c r="V9" s="298">
        <f>IF(N(' Tab.V.4.4A'!V9),' Tab.V.4.4A'!V9/' Tab.V.4.4A'!$AE9*100,' Tab.V.4.4A'!V9)</f>
        <v>0</v>
      </c>
      <c r="W9" s="298">
        <f>IF(N(' Tab.V.4.4A'!W9),' Tab.V.4.4A'!W9/' Tab.V.4.4A'!$AE9*100,' Tab.V.4.4A'!W9)</f>
        <v>0</v>
      </c>
      <c r="X9" s="298">
        <f>IF(N(' Tab.V.4.4A'!X9),' Tab.V.4.4A'!X9/' Tab.V.4.4A'!$AE9*100,' Tab.V.4.4A'!X9)</f>
        <v>0</v>
      </c>
      <c r="Y9" s="298">
        <f>IF(N(' Tab.V.4.4A'!Y9),' Tab.V.4.4A'!Y9/' Tab.V.4.4A'!$AE9*100,' Tab.V.4.4A'!Y9)</f>
        <v>0</v>
      </c>
      <c r="Z9" s="299">
        <f>' Tab.V.4.4A'!Z9/' Tab.V.4.4A'!$AE9*100</f>
        <v>89.328766800146198</v>
      </c>
      <c r="AA9" s="299">
        <f>' Tab.V.4.4A'!AA9/' Tab.V.4.4A'!$AE9*100</f>
        <v>1.9780549538774554</v>
      </c>
      <c r="AB9" s="299">
        <f>' Tab.V.4.4A'!AB9/' Tab.V.4.4A'!$AE9*100</f>
        <v>0</v>
      </c>
      <c r="AC9" s="299">
        <f>' Tab.V.4.4A'!AC9/' Tab.V.4.4A'!$AE9*100</f>
        <v>91.306821754023659</v>
      </c>
      <c r="AD9" s="299">
        <f>' Tab.V.4.4A'!AD9/' Tab.V.4.4A'!$AE9*100</f>
        <v>8.6931782459763429</v>
      </c>
      <c r="AE9" s="299">
        <f t="shared" ref="AE9:AE33" si="0">AC9+AD9</f>
        <v>100</v>
      </c>
    </row>
    <row r="10" spans="1:31" s="167" customFormat="1" x14ac:dyDescent="0.2">
      <c r="A10" s="297" t="s">
        <v>21</v>
      </c>
      <c r="B10" s="298">
        <f>IF(N(' Tab.V.4.4A'!B10),' Tab.V.4.4A'!B10/' Tab.V.4.4A'!$AE10*100,' Tab.V.4.4A'!B10)</f>
        <v>16.865642272060079</v>
      </c>
      <c r="C10" s="298">
        <f>IF(N(' Tab.V.4.4A'!C10),' Tab.V.4.4A'!C10/' Tab.V.4.4A'!$AE10*100,' Tab.V.4.4A'!C10)</f>
        <v>8.724998643869207E-2</v>
      </c>
      <c r="D10" s="298">
        <f>IF(N(' Tab.V.4.4A'!D10),' Tab.V.4.4A'!D10/' Tab.V.4.4A'!$AE10*100,' Tab.V.4.4A'!D10)</f>
        <v>45.767712926362314</v>
      </c>
      <c r="E10" s="298">
        <f>IF(N(' Tab.V.4.4A'!E10),' Tab.V.4.4A'!E10/' Tab.V.4.4A'!$AE10*100,' Tab.V.4.4A'!E10)</f>
        <v>19.38086960895804</v>
      </c>
      <c r="F10" s="298">
        <f>IF(N(' Tab.V.4.4A'!F10),' Tab.V.4.4A'!F10/' Tab.V.4.4A'!$AE10*100,' Tab.V.4.4A'!F10)</f>
        <v>2.9487949491524779E-2</v>
      </c>
      <c r="G10" s="298">
        <f>IF(N(' Tab.V.4.4A'!G10),' Tab.V.4.4A'!G10/' Tab.V.4.4A'!$AE10*100,' Tab.V.4.4A'!G10)</f>
        <v>1.7147976993947604E-2</v>
      </c>
      <c r="H10" s="298">
        <f>IF(N(' Tab.V.4.4A'!H10),' Tab.V.4.4A'!H10/' Tab.V.4.4A'!$AE10*100,' Tab.V.4.4A'!H10)</f>
        <v>1.2339972497577177E-2</v>
      </c>
      <c r="I10" s="298">
        <f>IF(N(' Tab.V.4.4A'!I10),' Tab.V.4.4A'!I10/' Tab.V.4.4A'!$AE10*100,' Tab.V.4.4A'!I10)</f>
        <v>3.0765291099039827</v>
      </c>
      <c r="J10" s="298">
        <f>IF(N(' Tab.V.4.4A'!J10),' Tab.V.4.4A'!J10/' Tab.V.4.4A'!$AE10*100,' Tab.V.4.4A'!J10)</f>
        <v>0.12564058863228392</v>
      </c>
      <c r="K10" s="298">
        <f>IF(N(' Tab.V.4.4A'!K10),' Tab.V.4.4A'!K10/' Tab.V.4.4A'!$AE10*100,' Tab.V.4.4A'!K10)</f>
        <v>5.5431314033644039</v>
      </c>
      <c r="L10" s="298">
        <f>IF(N(' Tab.V.4.4A'!L10),' Tab.V.4.4A'!L10/' Tab.V.4.4A'!$AE10*100,' Tab.V.4.4A'!L10)</f>
        <v>6.655140004251316</v>
      </c>
      <c r="M10" s="298">
        <f>IF(N(' Tab.V.4.4A'!M10),' Tab.V.4.4A'!M10/' Tab.V.4.4A'!$AE10*100,' Tab.V.4.4A'!M10)</f>
        <v>0.28717485578140628</v>
      </c>
      <c r="N10" s="298">
        <f>IF(N(' Tab.V.4.4A'!N10),' Tab.V.4.4A'!N10/' Tab.V.4.4A'!$AE10*100,' Tab.V.4.4A'!N10)</f>
        <v>8.2273104040219286E-2</v>
      </c>
      <c r="O10" s="298">
        <f>IF(N(' Tab.V.4.4A'!O10),' Tab.V.4.4A'!O10/' Tab.V.4.4A'!$AE10*100,' Tab.V.4.4A'!O10)</f>
        <v>0.26711429109996887</v>
      </c>
      <c r="P10" s="298">
        <f>IF(N(' Tab.V.4.4A'!P10),' Tab.V.4.4A'!P10/' Tab.V.4.4A'!$AE10*100,' Tab.V.4.4A'!P10)</f>
        <v>0.18798738347827115</v>
      </c>
      <c r="Q10" s="255"/>
      <c r="R10" s="297" t="s">
        <v>21</v>
      </c>
      <c r="S10" s="298">
        <f>IF(N(' Tab.V.4.4A'!S10),' Tab.V.4.4A'!S10/' Tab.V.4.4A'!$AE10*100,' Tab.V.4.4A'!S10)</f>
        <v>0</v>
      </c>
      <c r="T10" s="298">
        <f>IF(N(' Tab.V.4.4A'!T10),' Tab.V.4.4A'!T10/' Tab.V.4.4A'!$AE10*100,' Tab.V.4.4A'!T10)</f>
        <v>0.21248605049505953</v>
      </c>
      <c r="U10" s="298">
        <f>IF(N(' Tab.V.4.4A'!U10),' Tab.V.4.4A'!U10/' Tab.V.4.4A'!$AE10*100,' Tab.V.4.4A'!U10)</f>
        <v>3.5752384919330728E-2</v>
      </c>
      <c r="V10" s="298">
        <f>IF(N(' Tab.V.4.4A'!V10),' Tab.V.4.4A'!V10/' Tab.V.4.4A'!$AE10*100,' Tab.V.4.4A'!V10)</f>
        <v>0</v>
      </c>
      <c r="W10" s="298">
        <f>IF(N(' Tab.V.4.4A'!W10),' Tab.V.4.4A'!W10/' Tab.V.4.4A'!$AE10*100,' Tab.V.4.4A'!W10)</f>
        <v>0</v>
      </c>
      <c r="X10" s="298">
        <f>IF(N(' Tab.V.4.4A'!X10),' Tab.V.4.4A'!X10/' Tab.V.4.4A'!$AE10*100,' Tab.V.4.4A'!X10)</f>
        <v>0</v>
      </c>
      <c r="Y10" s="298">
        <f>IF(N(' Tab.V.4.4A'!Y10),' Tab.V.4.4A'!Y10/' Tab.V.4.4A'!$AE10*100,' Tab.V.4.4A'!Y10)</f>
        <v>1.6755790310187676E-4</v>
      </c>
      <c r="Z10" s="299">
        <f>' Tab.V.4.4A'!Z10/' Tab.V.4.4A'!$AE10*100</f>
        <v>90.876263845211312</v>
      </c>
      <c r="AA10" s="299">
        <f>' Tab.V.4.4A'!AA10/' Tab.V.4.4A'!$AE10*100</f>
        <v>7.2917022551729103</v>
      </c>
      <c r="AB10" s="299">
        <f>' Tab.V.4.4A'!AB10/' Tab.V.4.4A'!$AE10*100</f>
        <v>0.43639337679576329</v>
      </c>
      <c r="AC10" s="299">
        <f>' Tab.V.4.4A'!AC10/' Tab.V.4.4A'!$AE10*100</f>
        <v>98.604359477179983</v>
      </c>
      <c r="AD10" s="299">
        <f>' Tab.V.4.4A'!AD10/' Tab.V.4.4A'!$AE10*100</f>
        <v>1.395640522820017</v>
      </c>
      <c r="AE10" s="299">
        <f t="shared" si="0"/>
        <v>100</v>
      </c>
    </row>
    <row r="11" spans="1:31" s="167" customFormat="1" x14ac:dyDescent="0.2">
      <c r="A11" s="297" t="s">
        <v>19</v>
      </c>
      <c r="B11" s="298">
        <f>IF(N(' Tab.V.4.4A'!B11),' Tab.V.4.4A'!B11/' Tab.V.4.4A'!$AE11*100,' Tab.V.4.4A'!B11)</f>
        <v>8.2668783687656138</v>
      </c>
      <c r="C11" s="298">
        <f>IF(N(' Tab.V.4.4A'!C11),' Tab.V.4.4A'!C11/' Tab.V.4.4A'!$AE11*100,' Tab.V.4.4A'!C11)</f>
        <v>5.8647147958723327E-2</v>
      </c>
      <c r="D11" s="298">
        <f>IF(N(' Tab.V.4.4A'!D11),' Tab.V.4.4A'!D11/' Tab.V.4.4A'!$AE11*100,' Tab.V.4.4A'!D11)</f>
        <v>3.1385058831097399</v>
      </c>
      <c r="E11" s="298">
        <f>IF(N(' Tab.V.4.4A'!E11),' Tab.V.4.4A'!E11/' Tab.V.4.4A'!$AE11*100,' Tab.V.4.4A'!E11)</f>
        <v>64.441428007017734</v>
      </c>
      <c r="F11" s="298">
        <f>IF(N(' Tab.V.4.4A'!F11),' Tab.V.4.4A'!F11/' Tab.V.4.4A'!$AE11*100,' Tab.V.4.4A'!F11)</f>
        <v>1.2662681903182242</v>
      </c>
      <c r="G11" s="298">
        <f>IF(N(' Tab.V.4.4A'!G11),' Tab.V.4.4A'!G11/' Tab.V.4.4A'!$AE11*100,' Tab.V.4.4A'!G11)</f>
        <v>0.46573762674300123</v>
      </c>
      <c r="H11" s="298">
        <f>IF(N(' Tab.V.4.4A'!H11),' Tab.V.4.4A'!H11/' Tab.V.4.4A'!$AE11*100,' Tab.V.4.4A'!H11)</f>
        <v>0.8005305635752229</v>
      </c>
      <c r="I11" s="298">
        <f>IF(N(' Tab.V.4.4A'!I11),' Tab.V.4.4A'!I11/' Tab.V.4.4A'!$AE11*100,' Tab.V.4.4A'!I11)</f>
        <v>7.042647628134822</v>
      </c>
      <c r="J11" s="298">
        <f>IF(N(' Tab.V.4.4A'!J11),' Tab.V.4.4A'!J11/' Tab.V.4.4A'!$AE11*100,' Tab.V.4.4A'!J11)</f>
        <v>0.76979923031950415</v>
      </c>
      <c r="K11" s="298">
        <f>IF(N(' Tab.V.4.4A'!K11),' Tab.V.4.4A'!K11/' Tab.V.4.4A'!$AE11*100,' Tab.V.4.4A'!K11)</f>
        <v>7.6721197780440313</v>
      </c>
      <c r="L11" s="298">
        <f>IF(N(' Tab.V.4.4A'!L11),' Tab.V.4.4A'!L11/' Tab.V.4.4A'!$AE11*100,' Tab.V.4.4A'!L11)</f>
        <v>2.141988857472727</v>
      </c>
      <c r="M11" s="298">
        <f>IF(N(' Tab.V.4.4A'!M11),' Tab.V.4.4A'!M11/' Tab.V.4.4A'!$AE11*100,' Tab.V.4.4A'!M11)</f>
        <v>0.38700753953127387</v>
      </c>
      <c r="N11" s="298">
        <f>IF(N(' Tab.V.4.4A'!N11),' Tab.V.4.4A'!N11/' Tab.V.4.4A'!$AE11*100,' Tab.V.4.4A'!N11)</f>
        <v>0.56305596069351704</v>
      </c>
      <c r="O11" s="298">
        <f>IF(N(' Tab.V.4.4A'!O11),' Tab.V.4.4A'!O11/' Tab.V.4.4A'!$AE11*100,' Tab.V.4.4A'!O11)</f>
        <v>0.90913751323273595</v>
      </c>
      <c r="P11" s="298">
        <f>IF(N(' Tab.V.4.4A'!P11),' Tab.V.4.4A'!P11/' Tab.V.4.4A'!$AE11*100,' Tab.V.4.4A'!P11)</f>
        <v>0.28207706819284056</v>
      </c>
      <c r="Q11" s="255"/>
      <c r="R11" s="297" t="s">
        <v>19</v>
      </c>
      <c r="S11" s="298">
        <f>IF(N(' Tab.V.4.4A'!S11),' Tab.V.4.4A'!S11/' Tab.V.4.4A'!$AE11*100,' Tab.V.4.4A'!S11)</f>
        <v>2.5168649758577112E-2</v>
      </c>
      <c r="T11" s="298">
        <f>IF(N(' Tab.V.4.4A'!T11),' Tab.V.4.4A'!T11/' Tab.V.4.4A'!$AE11*100,' Tab.V.4.4A'!T11)</f>
        <v>0.58782081229599459</v>
      </c>
      <c r="U11" s="298">
        <f>IF(N(' Tab.V.4.4A'!U11),' Tab.V.4.4A'!U11/' Tab.V.4.4A'!$AE11*100,' Tab.V.4.4A'!U11)</f>
        <v>0.42546579769374576</v>
      </c>
      <c r="V11" s="298">
        <f>IF(N(' Tab.V.4.4A'!V11),' Tab.V.4.4A'!V11/' Tab.V.4.4A'!$AE11*100,' Tab.V.4.4A'!V11)</f>
        <v>5.5363679717648828E-2</v>
      </c>
      <c r="W11" s="298">
        <f>IF(N(' Tab.V.4.4A'!W11),' Tab.V.4.4A'!W11/' Tab.V.4.4A'!$AE11*100,' Tab.V.4.4A'!W11)</f>
        <v>6.2642468743485571E-2</v>
      </c>
      <c r="X11" s="298">
        <f>IF(N(' Tab.V.4.4A'!X11),' Tab.V.4.4A'!X11/' Tab.V.4.4A'!$AE11*100,' Tab.V.4.4A'!X11)</f>
        <v>7.1406069582137938E-2</v>
      </c>
      <c r="Y11" s="298">
        <f>IF(N(' Tab.V.4.4A'!Y11),' Tab.V.4.4A'!Y11/' Tab.V.4.4A'!$AE11*100,' Tab.V.4.4A'!Y11)</f>
        <v>4.041545464919976E-2</v>
      </c>
      <c r="Z11" s="299">
        <f>' Tab.V.4.4A'!Z11/' Tab.V.4.4A'!$AE11*100</f>
        <v>92.65629423366839</v>
      </c>
      <c r="AA11" s="299">
        <f>' Tab.V.4.4A'!AA11/' Tab.V.4.4A'!$AE11*100</f>
        <v>4.0011898709302534</v>
      </c>
      <c r="AB11" s="299">
        <f>' Tab.V.4.4A'!AB11/' Tab.V.4.4A'!$AE11*100</f>
        <v>1.55036000063363</v>
      </c>
      <c r="AC11" s="299">
        <f>' Tab.V.4.4A'!AC11/' Tab.V.4.4A'!$AE11*100</f>
        <v>98.207844105232283</v>
      </c>
      <c r="AD11" s="299">
        <f>' Tab.V.4.4A'!AD11/' Tab.V.4.4A'!$AE11*100</f>
        <v>1.7921558947677239</v>
      </c>
      <c r="AE11" s="299">
        <f t="shared" si="0"/>
        <v>100</v>
      </c>
    </row>
    <row r="12" spans="1:31" s="167" customFormat="1" x14ac:dyDescent="0.2">
      <c r="A12" s="297" t="s">
        <v>86</v>
      </c>
      <c r="B12" s="298">
        <f>IF(N(' Tab.V.4.4A'!B12),' Tab.V.4.4A'!B12/' Tab.V.4.4A'!$AE12*100,' Tab.V.4.4A'!B12)</f>
        <v>1.6166978248655424</v>
      </c>
      <c r="C12" s="298">
        <f>IF(N(' Tab.V.4.4A'!C12),' Tab.V.4.4A'!C12/' Tab.V.4.4A'!$AE12*100,' Tab.V.4.4A'!C12)</f>
        <v>3.3244019686337156E-3</v>
      </c>
      <c r="D12" s="298">
        <f>IF(N(' Tab.V.4.4A'!D12),' Tab.V.4.4A'!D12/' Tab.V.4.4A'!$AE12*100,' Tab.V.4.4A'!D12)</f>
        <v>0.65540381257576297</v>
      </c>
      <c r="E12" s="298">
        <f>IF(N(' Tab.V.4.4A'!E12),' Tab.V.4.4A'!E12/' Tab.V.4.4A'!$AE12*100,' Tab.V.4.4A'!E12)</f>
        <v>6.1407052272034059</v>
      </c>
      <c r="F12" s="298">
        <f>IF(N(' Tab.V.4.4A'!F12),' Tab.V.4.4A'!F12/' Tab.V.4.4A'!$AE12*100,' Tab.V.4.4A'!F12)</f>
        <v>72.030090402123975</v>
      </c>
      <c r="G12" s="298">
        <f>IF(N(' Tab.V.4.4A'!G12),' Tab.V.4.4A'!G12/' Tab.V.4.4A'!$AE12*100,' Tab.V.4.4A'!G12)</f>
        <v>47.869052990836643</v>
      </c>
      <c r="H12" s="298">
        <f>IF(N(' Tab.V.4.4A'!H12),' Tab.V.4.4A'!H12/' Tab.V.4.4A'!$AE12*100,' Tab.V.4.4A'!H12)</f>
        <v>24.161037411287332</v>
      </c>
      <c r="I12" s="298">
        <f>IF(N(' Tab.V.4.4A'!I12),' Tab.V.4.4A'!I12/' Tab.V.4.4A'!$AE12*100,' Tab.V.4.4A'!I12)</f>
        <v>9.1978421178633933</v>
      </c>
      <c r="J12" s="298">
        <f>IF(N(' Tab.V.4.4A'!J12),' Tab.V.4.4A'!J12/' Tab.V.4.4A'!$AE12*100,' Tab.V.4.4A'!J12)</f>
        <v>0.96990846135579012</v>
      </c>
      <c r="K12" s="298">
        <f>IF(N(' Tab.V.4.4A'!K12),' Tab.V.4.4A'!K12/' Tab.V.4.4A'!$AE12*100,' Tab.V.4.4A'!K12)</f>
        <v>2.9232824744083321</v>
      </c>
      <c r="L12" s="298">
        <f>IF(N(' Tab.V.4.4A'!L12),' Tab.V.4.4A'!L12/' Tab.V.4.4A'!$AE12*100,' Tab.V.4.4A'!L12)</f>
        <v>0.4633344217980781</v>
      </c>
      <c r="M12" s="298">
        <f>IF(N(' Tab.V.4.4A'!M12),' Tab.V.4.4A'!M12/' Tab.V.4.4A'!$AE12*100,' Tab.V.4.4A'!M12)</f>
        <v>0.18352075731322029</v>
      </c>
      <c r="N12" s="298">
        <f>IF(N(' Tab.V.4.4A'!N12),' Tab.V.4.4A'!N12/' Tab.V.4.4A'!$AE12*100,' Tab.V.4.4A'!N12)</f>
        <v>0.10793098081547049</v>
      </c>
      <c r="O12" s="298">
        <f>IF(N(' Tab.V.4.4A'!O12),' Tab.V.4.4A'!O12/' Tab.V.4.4A'!$AE12*100,' Tab.V.4.4A'!O12)</f>
        <v>0.19812098564076877</v>
      </c>
      <c r="P12" s="298">
        <f>IF(N(' Tab.V.4.4A'!P12),' Tab.V.4.4A'!P12/' Tab.V.4.4A'!$AE12*100,' Tab.V.4.4A'!P12)</f>
        <v>0.11369491492335623</v>
      </c>
      <c r="Q12" s="255"/>
      <c r="R12" s="297" t="s">
        <v>86</v>
      </c>
      <c r="S12" s="298">
        <f>IF(N(' Tab.V.4.4A'!S12),' Tab.V.4.4A'!S12/' Tab.V.4.4A'!$AE12*100,' Tab.V.4.4A'!S12)</f>
        <v>0</v>
      </c>
      <c r="T12" s="298">
        <f>IF(N(' Tab.V.4.4A'!T12),' Tab.V.4.4A'!T12/' Tab.V.4.4A'!$AE12*100,' Tab.V.4.4A'!T12)</f>
        <v>0.17990268521914365</v>
      </c>
      <c r="U12" s="298">
        <f>IF(N(' Tab.V.4.4A'!U12),' Tab.V.4.4A'!U12/' Tab.V.4.4A'!$AE12*100,' Tab.V.4.4A'!U12)</f>
        <v>0</v>
      </c>
      <c r="V12" s="298">
        <f>IF(N(' Tab.V.4.4A'!V12),' Tab.V.4.4A'!V12/' Tab.V.4.4A'!$AE12*100,' Tab.V.4.4A'!V12)</f>
        <v>0</v>
      </c>
      <c r="W12" s="298">
        <f>IF(N(' Tab.V.4.4A'!W12),' Tab.V.4.4A'!W12/' Tab.V.4.4A'!$AE12*100,' Tab.V.4.4A'!W12)</f>
        <v>7.2387681269166703E-3</v>
      </c>
      <c r="X12" s="298">
        <f>IF(N(' Tab.V.4.4A'!X12),' Tab.V.4.4A'!X12/' Tab.V.4.4A'!$AE12*100,' Tab.V.4.4A'!X12)</f>
        <v>0</v>
      </c>
      <c r="Y12" s="298">
        <f>IF(N(' Tab.V.4.4A'!Y12),' Tab.V.4.4A'!Y12/' Tab.V.4.4A'!$AE12*100,' Tab.V.4.4A'!Y12)</f>
        <v>4.9126984026526994E-3</v>
      </c>
      <c r="Z12" s="299">
        <f>' Tab.V.4.4A'!Z12/' Tab.V.4.4A'!$AE12*100</f>
        <v>93.537254722364821</v>
      </c>
      <c r="AA12" s="299">
        <f>' Tab.V.4.4A'!AA12/' Tab.V.4.4A'!$AE12*100</f>
        <v>0.95290714556753775</v>
      </c>
      <c r="AB12" s="299">
        <f>' Tab.V.4.4A'!AB12/' Tab.V.4.4A'!$AE12*100</f>
        <v>0.30574906667206925</v>
      </c>
      <c r="AC12" s="299">
        <f>' Tab.V.4.4A'!AC12/' Tab.V.4.4A'!$AE12*100</f>
        <v>94.79591093460445</v>
      </c>
      <c r="AD12" s="299">
        <f>' Tab.V.4.4A'!AD12/' Tab.V.4.4A'!$AE12*100</f>
        <v>5.204089065395558</v>
      </c>
      <c r="AE12" s="299">
        <f t="shared" si="0"/>
        <v>100.00000000000001</v>
      </c>
    </row>
    <row r="13" spans="1:31" s="302" customFormat="1" x14ac:dyDescent="0.2">
      <c r="A13" s="300" t="s">
        <v>54</v>
      </c>
      <c r="B13" s="298">
        <f>IF(N(' Tab.V.4.4A'!B13),' Tab.V.4.4A'!B13/' Tab.V.4.4A'!$AE13*100,' Tab.V.4.4A'!B13)</f>
        <v>1.6928282500088085</v>
      </c>
      <c r="C13" s="298">
        <f>IF(N(' Tab.V.4.4A'!C13),' Tab.V.4.4A'!C13/' Tab.V.4.4A'!$AE13*100,' Tab.V.4.4A'!C13)</f>
        <v>5.8036554077279231E-3</v>
      </c>
      <c r="D13" s="298">
        <f>IF(N(' Tab.V.4.4A'!D13),' Tab.V.4.4A'!D13/' Tab.V.4.4A'!$AE13*100,' Tab.V.4.4A'!D13)</f>
        <v>0.52406520780394394</v>
      </c>
      <c r="E13" s="298">
        <f>IF(N(' Tab.V.4.4A'!E13),' Tab.V.4.4A'!E13/' Tab.V.4.4A'!$AE13*100,' Tab.V.4.4A'!E13)</f>
        <v>3.406810587036925</v>
      </c>
      <c r="F13" s="298">
        <f>IF(N(' Tab.V.4.4A'!F13),' Tab.V.4.4A'!F13/' Tab.V.4.4A'!$AE13*100,' Tab.V.4.4A'!F13)</f>
        <v>79.712619053757876</v>
      </c>
      <c r="G13" s="298">
        <f>IF(N(' Tab.V.4.4A'!G13),' Tab.V.4.4A'!G13/' Tab.V.4.4A'!$AE13*100,' Tab.V.4.4A'!G13)</f>
        <v>75.824608128869514</v>
      </c>
      <c r="H13" s="298">
        <f>IF(N(' Tab.V.4.4A'!H13),' Tab.V.4.4A'!H13/' Tab.V.4.4A'!$AE13*100,' Tab.V.4.4A'!H13)</f>
        <v>3.8880109248883619</v>
      </c>
      <c r="I13" s="298">
        <f>IF(N(' Tab.V.4.4A'!I13),' Tab.V.4.4A'!I13/' Tab.V.4.4A'!$AE13*100,' Tab.V.4.4A'!I13)</f>
        <v>5.0569987628797284</v>
      </c>
      <c r="J13" s="298">
        <f>IF(N(' Tab.V.4.4A'!J13),' Tab.V.4.4A'!J13/' Tab.V.4.4A'!$AE13*100,' Tab.V.4.4A'!J13)</f>
        <v>0.19647859148945124</v>
      </c>
      <c r="K13" s="298">
        <f>IF(N(' Tab.V.4.4A'!K13),' Tab.V.4.4A'!K13/' Tab.V.4.4A'!$AE13*100,' Tab.V.4.4A'!K13)</f>
        <v>1.4251170712284085</v>
      </c>
      <c r="L13" s="298">
        <f>IF(N(' Tab.V.4.4A'!L13),' Tab.V.4.4A'!L13/' Tab.V.4.4A'!$AE13*100,' Tab.V.4.4A'!L13)</f>
        <v>0.26949835466822469</v>
      </c>
      <c r="M13" s="298">
        <f>IF(N(' Tab.V.4.4A'!M13),' Tab.V.4.4A'!M13/' Tab.V.4.4A'!$AE13*100,' Tab.V.4.4A'!M13)</f>
        <v>2.2237724971821145E-2</v>
      </c>
      <c r="N13" s="298">
        <f>IF(N(' Tab.V.4.4A'!N13),' Tab.V.4.4A'!N13/' Tab.V.4.4A'!$AE13*100,' Tab.V.4.4A'!N13)</f>
        <v>3.8178712012266643E-2</v>
      </c>
      <c r="O13" s="298">
        <f>IF(N(' Tab.V.4.4A'!O13),' Tab.V.4.4A'!O13/' Tab.V.4.4A'!$AE13*100,' Tab.V.4.4A'!O13)</f>
        <v>0.16237951857800031</v>
      </c>
      <c r="P13" s="298">
        <f>IF(N(' Tab.V.4.4A'!P13),' Tab.V.4.4A'!P13/' Tab.V.4.4A'!$AE13*100,' Tab.V.4.4A'!P13)</f>
        <v>2.1536258542628632E-2</v>
      </c>
      <c r="Q13" s="263"/>
      <c r="R13" s="300" t="s">
        <v>54</v>
      </c>
      <c r="S13" s="298">
        <f>IF(N(' Tab.V.4.4A'!S13),' Tab.V.4.4A'!S13/' Tab.V.4.4A'!$AE13*100,' Tab.V.4.4A'!S13)</f>
        <v>0</v>
      </c>
      <c r="T13" s="298">
        <f>IF(N(' Tab.V.4.4A'!T13),' Tab.V.4.4A'!T13/' Tab.V.4.4A'!$AE13*100,' Tab.V.4.4A'!T13)</f>
        <v>0</v>
      </c>
      <c r="U13" s="298">
        <f>IF(N(' Tab.V.4.4A'!U13),' Tab.V.4.4A'!U13/' Tab.V.4.4A'!$AE13*100,' Tab.V.4.4A'!U13)</f>
        <v>0</v>
      </c>
      <c r="V13" s="298">
        <f>IF(N(' Tab.V.4.4A'!V13),' Tab.V.4.4A'!V13/' Tab.V.4.4A'!$AE13*100,' Tab.V.4.4A'!V13)</f>
        <v>0</v>
      </c>
      <c r="W13" s="298">
        <f>IF(N(' Tab.V.4.4A'!W13),' Tab.V.4.4A'!W13/' Tab.V.4.4A'!$AE13*100,' Tab.V.4.4A'!W13)</f>
        <v>1.2637255115792913E-2</v>
      </c>
      <c r="X13" s="298">
        <f>IF(N(' Tab.V.4.4A'!X13),' Tab.V.4.4A'!X13/' Tab.V.4.4A'!$AE13*100,' Tab.V.4.4A'!X13)</f>
        <v>0</v>
      </c>
      <c r="Y13" s="298">
        <f>IF(N(' Tab.V.4.4A'!Y13),' Tab.V.4.4A'!Y13/' Tab.V.4.4A'!$AE13*100,' Tab.V.4.4A'!Y13)</f>
        <v>0</v>
      </c>
      <c r="Z13" s="301">
        <f>' Tab.V.4.4A'!Z13/' Tab.V.4.4A'!$AE13*100</f>
        <v>92.020721179612863</v>
      </c>
      <c r="AA13" s="301">
        <f>' Tab.V.4.4A'!AA13/' Tab.V.4.4A'!$AE13*100</f>
        <v>0.49229431023031278</v>
      </c>
      <c r="AB13" s="301">
        <f>' Tab.V.4.4A'!AB13/' Tab.V.4.4A'!$AE13*100</f>
        <v>3.4173513658421549E-2</v>
      </c>
      <c r="AC13" s="301">
        <f>' Tab.V.4.4A'!AC13/' Tab.V.4.4A'!$AE13*100</f>
        <v>92.5471890035016</v>
      </c>
      <c r="AD13" s="301">
        <f>' Tab.V.4.4A'!AD13/' Tab.V.4.4A'!$AE13*100</f>
        <v>7.4528109964984059</v>
      </c>
      <c r="AE13" s="301">
        <f t="shared" si="0"/>
        <v>100</v>
      </c>
    </row>
    <row r="14" spans="1:31" s="302" customFormat="1" x14ac:dyDescent="0.2">
      <c r="A14" s="300" t="s">
        <v>55</v>
      </c>
      <c r="B14" s="298">
        <f>IF(N(' Tab.V.4.4A'!B14),' Tab.V.4.4A'!B14/' Tab.V.4.4A'!$AE14*100,' Tab.V.4.4A'!B14)</f>
        <v>1.5146154273065178</v>
      </c>
      <c r="C14" s="298">
        <f>IF(N(' Tab.V.4.4A'!C14),' Tab.V.4.4A'!C14/' Tab.V.4.4A'!$AE14*100,' Tab.V.4.4A'!C14)</f>
        <v>0</v>
      </c>
      <c r="D14" s="298">
        <f>IF(N(' Tab.V.4.4A'!D14),' Tab.V.4.4A'!D14/' Tab.V.4.4A'!$AE14*100,' Tab.V.4.4A'!D14)</f>
        <v>0.83151421314076568</v>
      </c>
      <c r="E14" s="298">
        <f>IF(N(' Tab.V.4.4A'!E14),' Tab.V.4.4A'!E14/' Tab.V.4.4A'!$AE14*100,' Tab.V.4.4A'!E14)</f>
        <v>9.8065526071014109</v>
      </c>
      <c r="F14" s="298">
        <f>IF(N(' Tab.V.4.4A'!F14),' Tab.V.4.4A'!F14/' Tab.V.4.4A'!$AE14*100,' Tab.V.4.4A'!F14)</f>
        <v>61.728677496589171</v>
      </c>
      <c r="G14" s="298">
        <f>IF(N(' Tab.V.4.4A'!G14),' Tab.V.4.4A'!G14/' Tab.V.4.4A'!$AE14*100,' Tab.V.4.4A'!G14)</f>
        <v>10.38377574177947</v>
      </c>
      <c r="H14" s="298">
        <f>IF(N(' Tab.V.4.4A'!H14),' Tab.V.4.4A'!H14/' Tab.V.4.4A'!$AE14*100,' Tab.V.4.4A'!H14)</f>
        <v>51.34490175480969</v>
      </c>
      <c r="I14" s="298">
        <f>IF(N(' Tab.V.4.4A'!I14),' Tab.V.4.4A'!I14/' Tab.V.4.4A'!$AE14*100,' Tab.V.4.4A'!I14)</f>
        <v>14.750250590528807</v>
      </c>
      <c r="J14" s="298">
        <f>IF(N(' Tab.V.4.4A'!J14),' Tab.V.4.4A'!J14/' Tab.V.4.4A'!$AE14*100,' Tab.V.4.4A'!J14)</f>
        <v>2.0069915370268108</v>
      </c>
      <c r="K14" s="298">
        <f>IF(N(' Tab.V.4.4A'!K14),' Tab.V.4.4A'!K14/' Tab.V.4.4A'!$AE14*100,' Tab.V.4.4A'!K14)</f>
        <v>4.9321549588163354</v>
      </c>
      <c r="L14" s="298">
        <f>IF(N(' Tab.V.4.4A'!L14),' Tab.V.4.4A'!L14/' Tab.V.4.4A'!$AE14*100,' Tab.V.4.4A'!L14)</f>
        <v>0.72324693941230345</v>
      </c>
      <c r="M14" s="298">
        <f>IF(N(' Tab.V.4.4A'!M14),' Tab.V.4.4A'!M14/' Tab.V.4.4A'!$AE14*100,' Tab.V.4.4A'!M14)</f>
        <v>0.39978329093255521</v>
      </c>
      <c r="N14" s="298">
        <f>IF(N(' Tab.V.4.4A'!N14),' Tab.V.4.4A'!N14/' Tab.V.4.4A'!$AE14*100,' Tab.V.4.4A'!N14)</f>
        <v>0.2014609830611295</v>
      </c>
      <c r="O14" s="298">
        <f>IF(N(' Tab.V.4.4A'!O14),' Tab.V.4.4A'!O14/' Tab.V.4.4A'!$AE14*100,' Tab.V.4.4A'!O14)</f>
        <v>0.24604630121832233</v>
      </c>
      <c r="P14" s="298">
        <f>IF(N(' Tab.V.4.4A'!P14),' Tab.V.4.4A'!P14/' Tab.V.4.4A'!$AE14*100,' Tab.V.4.4A'!P14)</f>
        <v>0.23726938047322027</v>
      </c>
      <c r="Q14" s="263"/>
      <c r="R14" s="300" t="s">
        <v>55</v>
      </c>
      <c r="S14" s="298">
        <f>IF(N(' Tab.V.4.4A'!S14),' Tab.V.4.4A'!S14/' Tab.V.4.4A'!$AE14*100,' Tab.V.4.4A'!S14)</f>
        <v>0</v>
      </c>
      <c r="T14" s="298">
        <f>IF(N(' Tab.V.4.4A'!T14),' Tab.V.4.4A'!T14/' Tab.V.4.4A'!$AE14*100,' Tab.V.4.4A'!T14)</f>
        <v>0.42113209382834049</v>
      </c>
      <c r="U14" s="298">
        <f>IF(N(' Tab.V.4.4A'!U14),' Tab.V.4.4A'!U14/' Tab.V.4.4A'!$AE14*100,' Tab.V.4.4A'!U14)</f>
        <v>0</v>
      </c>
      <c r="V14" s="298">
        <f>IF(N(' Tab.V.4.4A'!V14),' Tab.V.4.4A'!V14/' Tab.V.4.4A'!$AE14*100,' Tab.V.4.4A'!V14)</f>
        <v>0</v>
      </c>
      <c r="W14" s="298">
        <f>IF(N(' Tab.V.4.4A'!W14),' Tab.V.4.4A'!W14/' Tab.V.4.4A'!$AE14*100,' Tab.V.4.4A'!W14)</f>
        <v>0</v>
      </c>
      <c r="X14" s="298">
        <f>IF(N(' Tab.V.4.4A'!X14),' Tab.V.4.4A'!X14/' Tab.V.4.4A'!$AE14*100,' Tab.V.4.4A'!X14)</f>
        <v>0</v>
      </c>
      <c r="Y14" s="298">
        <f>IF(N(' Tab.V.4.4A'!Y14),' Tab.V.4.4A'!Y14/' Tab.V.4.4A'!$AE14*100,' Tab.V.4.4A'!Y14)</f>
        <v>1.1500078290305148E-2</v>
      </c>
      <c r="Z14" s="301">
        <f>' Tab.V.4.4A'!Z14/' Tab.V.4.4A'!$AE14*100</f>
        <v>95.570756830509808</v>
      </c>
      <c r="AA14" s="301">
        <f>' Tab.V.4.4A'!AA14/' Tab.V.4.4A'!$AE14*100</f>
        <v>1.5705375146243106</v>
      </c>
      <c r="AB14" s="301">
        <f>' Tab.V.4.4A'!AB14/' Tab.V.4.4A'!$AE14*100</f>
        <v>0.6699015525918659</v>
      </c>
      <c r="AC14" s="301">
        <f>' Tab.V.4.4A'!AC14/' Tab.V.4.4A'!$AE14*100</f>
        <v>97.81119589772598</v>
      </c>
      <c r="AD14" s="301">
        <f>' Tab.V.4.4A'!AD14/' Tab.V.4.4A'!$AE14*100</f>
        <v>2.1888041022740237</v>
      </c>
      <c r="AE14" s="301">
        <f t="shared" si="0"/>
        <v>100</v>
      </c>
    </row>
    <row r="15" spans="1:31" s="167" customFormat="1" x14ac:dyDescent="0.2">
      <c r="A15" s="297" t="s">
        <v>20</v>
      </c>
      <c r="B15" s="298">
        <f>IF(N(' Tab.V.4.4A'!B15),' Tab.V.4.4A'!B15/' Tab.V.4.4A'!$AE15*100,' Tab.V.4.4A'!B15)</f>
        <v>2.1955333671619446</v>
      </c>
      <c r="C15" s="298">
        <f>IF(N(' Tab.V.4.4A'!C15),' Tab.V.4.4A'!C15/' Tab.V.4.4A'!$AE15*100,' Tab.V.4.4A'!C15)</f>
        <v>9.913461931205134E-3</v>
      </c>
      <c r="D15" s="298">
        <f>IF(N(' Tab.V.4.4A'!D15),' Tab.V.4.4A'!D15/' Tab.V.4.4A'!$AE15*100,' Tab.V.4.4A'!D15)</f>
        <v>0.89236482888277735</v>
      </c>
      <c r="E15" s="298">
        <f>IF(N(' Tab.V.4.4A'!E15),' Tab.V.4.4A'!E15/' Tab.V.4.4A'!$AE15*100,' Tab.V.4.4A'!E15)</f>
        <v>11.987682739348831</v>
      </c>
      <c r="F15" s="298">
        <f>IF(N(' Tab.V.4.4A'!F15),' Tab.V.4.4A'!F15/' Tab.V.4.4A'!$AE15*100,' Tab.V.4.4A'!F15)</f>
        <v>2.493538865263798</v>
      </c>
      <c r="G15" s="298">
        <f>IF(N(' Tab.V.4.4A'!G15),' Tab.V.4.4A'!G15/' Tab.V.4.4A'!$AE15*100,' Tab.V.4.4A'!G15)</f>
        <v>1.0008326930759708</v>
      </c>
      <c r="H15" s="298">
        <f>IF(N(' Tab.V.4.4A'!H15),' Tab.V.4.4A'!H15/' Tab.V.4.4A'!$AE15*100,' Tab.V.4.4A'!H15)</f>
        <v>1.4927061721878272</v>
      </c>
      <c r="I15" s="298">
        <f>IF(N(' Tab.V.4.4A'!I15),' Tab.V.4.4A'!I15/' Tab.V.4.4A'!$AE15*100,' Tab.V.4.4A'!I15)</f>
        <v>65.231207306701251</v>
      </c>
      <c r="J15" s="298">
        <f>IF(N(' Tab.V.4.4A'!J15),' Tab.V.4.4A'!J15/' Tab.V.4.4A'!$AE15*100,' Tab.V.4.4A'!J15)</f>
        <v>3.4745140346479264</v>
      </c>
      <c r="K15" s="298">
        <f>IF(N(' Tab.V.4.4A'!K15),' Tab.V.4.4A'!K15/' Tab.V.4.4A'!$AE15*100,' Tab.V.4.4A'!K15)</f>
        <v>6.7804055586296208</v>
      </c>
      <c r="L15" s="298">
        <f>IF(N(' Tab.V.4.4A'!L15),' Tab.V.4.4A'!L15/' Tab.V.4.4A'!$AE15*100,' Tab.V.4.4A'!L15)</f>
        <v>1.9449303081803191</v>
      </c>
      <c r="M15" s="298">
        <f>IF(N(' Tab.V.4.4A'!M15),' Tab.V.4.4A'!M15/' Tab.V.4.4A'!$AE15*100,' Tab.V.4.4A'!M15)</f>
        <v>0.52894013048864696</v>
      </c>
      <c r="N15" s="298">
        <f>IF(N(' Tab.V.4.4A'!N15),' Tab.V.4.4A'!N15/' Tab.V.4.4A'!$AE15*100,' Tab.V.4.4A'!N15)</f>
        <v>0.64595984507915882</v>
      </c>
      <c r="O15" s="298">
        <f>IF(N(' Tab.V.4.4A'!O15),' Tab.V.4.4A'!O15/' Tab.V.4.4A'!$AE15*100,' Tab.V.4.4A'!O15)</f>
        <v>1.0120558880941897</v>
      </c>
      <c r="P15" s="298">
        <f>IF(N(' Tab.V.4.4A'!P15),' Tab.V.4.4A'!P15/' Tab.V.4.4A'!$AE15*100,' Tab.V.4.4A'!P15)</f>
        <v>0.1770220319279239</v>
      </c>
      <c r="Q15" s="255"/>
      <c r="R15" s="297" t="s">
        <v>20</v>
      </c>
      <c r="S15" s="298">
        <f>IF(N(' Tab.V.4.4A'!S15),' Tab.V.4.4A'!S15/' Tab.V.4.4A'!$AE15*100,' Tab.V.4.4A'!S15)</f>
        <v>2.8842360417560976E-2</v>
      </c>
      <c r="T15" s="298">
        <f>IF(N(' Tab.V.4.4A'!T15),' Tab.V.4.4A'!T15/' Tab.V.4.4A'!$AE15*100,' Tab.V.4.4A'!T15)</f>
        <v>0.63856125994608959</v>
      </c>
      <c r="U15" s="298">
        <f>IF(N(' Tab.V.4.4A'!U15),' Tab.V.4.4A'!U15/' Tab.V.4.4A'!$AE15*100,' Tab.V.4.4A'!U15)</f>
        <v>0.40093687509203702</v>
      </c>
      <c r="V15" s="298">
        <f>IF(N(' Tab.V.4.4A'!V15),' Tab.V.4.4A'!V15/' Tab.V.4.4A'!$AE15*100,' Tab.V.4.4A'!V15)</f>
        <v>4.42061318340927E-2</v>
      </c>
      <c r="W15" s="298">
        <f>IF(N(' Tab.V.4.4A'!W15),' Tab.V.4.4A'!W15/' Tab.V.4.4A'!$AE15*100,' Tab.V.4.4A'!W15)</f>
        <v>5.0081547104409388E-2</v>
      </c>
      <c r="X15" s="298">
        <f>IF(N(' Tab.V.4.4A'!X15),' Tab.V.4.4A'!X15/' Tab.V.4.4A'!$AE15*100,' Tab.V.4.4A'!X15)</f>
        <v>0.16584325824320603</v>
      </c>
      <c r="Y15" s="298">
        <f>IF(N(' Tab.V.4.4A'!Y15),' Tab.V.4.4A'!Y15/' Tab.V.4.4A'!$AE15*100,' Tab.V.4.4A'!Y15)</f>
        <v>1.8227866566444512E-2</v>
      </c>
      <c r="Z15" s="299">
        <f>' Tab.V.4.4A'!Z15/' Tab.V.4.4A'!$AE15*100</f>
        <v>93.065160162567338</v>
      </c>
      <c r="AA15" s="299">
        <f>' Tab.V.4.4A'!AA15/' Tab.V.4.4A'!$AE15*100</f>
        <v>4.1318861718423143</v>
      </c>
      <c r="AB15" s="299">
        <f>' Tab.V.4.4A'!AB15/' Tab.V.4.4A'!$AE15*100</f>
        <v>1.5237213311317639</v>
      </c>
      <c r="AC15" s="299">
        <f>' Tab.V.4.4A'!AC15/' Tab.V.4.4A'!$AE15*100</f>
        <v>98.72076766554143</v>
      </c>
      <c r="AD15" s="299">
        <f>' Tab.V.4.4A'!AD15/' Tab.V.4.4A'!$AE15*100</f>
        <v>1.2792323344585823</v>
      </c>
      <c r="AE15" s="299">
        <f t="shared" si="0"/>
        <v>100.00000000000001</v>
      </c>
    </row>
    <row r="16" spans="1:31" s="167" customFormat="1" x14ac:dyDescent="0.2">
      <c r="A16" s="297" t="s">
        <v>38</v>
      </c>
      <c r="B16" s="298">
        <f>IF(N(' Tab.V.4.4A'!B16),' Tab.V.4.4A'!B16/' Tab.V.4.4A'!$AE16*100,' Tab.V.4.4A'!B16)</f>
        <v>2.0996493092740529</v>
      </c>
      <c r="C16" s="298">
        <f>IF(N(' Tab.V.4.4A'!C16),' Tab.V.4.4A'!C16/' Tab.V.4.4A'!$AE16*100,' Tab.V.4.4A'!C16)</f>
        <v>0</v>
      </c>
      <c r="D16" s="298">
        <f>IF(N(' Tab.V.4.4A'!D16),' Tab.V.4.4A'!D16/' Tab.V.4.4A'!$AE16*100,' Tab.V.4.4A'!D16)</f>
        <v>0.44915397824457015</v>
      </c>
      <c r="E16" s="298">
        <f>IF(N(' Tab.V.4.4A'!E16),' Tab.V.4.4A'!E16/' Tab.V.4.4A'!$AE16*100,' Tab.V.4.4A'!E16)</f>
        <v>5.776148086108412</v>
      </c>
      <c r="F16" s="298">
        <f>IF(N(' Tab.V.4.4A'!F16),' Tab.V.4.4A'!F16/' Tab.V.4.4A'!$AE16*100,' Tab.V.4.4A'!F16)</f>
        <v>1.4303055171616958</v>
      </c>
      <c r="G16" s="298">
        <f>IF(N(' Tab.V.4.4A'!G16),' Tab.V.4.4A'!G16/' Tab.V.4.4A'!$AE16*100,' Tab.V.4.4A'!G16)</f>
        <v>0.61597622692577181</v>
      </c>
      <c r="H16" s="298">
        <f>IF(N(' Tab.V.4.4A'!H16),' Tab.V.4.4A'!H16/' Tab.V.4.4A'!$AE16*100,' Tab.V.4.4A'!H16)</f>
        <v>0.81432929023592426</v>
      </c>
      <c r="I16" s="298">
        <f>IF(N(' Tab.V.4.4A'!I16),' Tab.V.4.4A'!I16/' Tab.V.4.4A'!$AE16*100,' Tab.V.4.4A'!I16)</f>
        <v>27.598884161895537</v>
      </c>
      <c r="J16" s="298">
        <f>IF(N(' Tab.V.4.4A'!J16),' Tab.V.4.4A'!J16/' Tab.V.4.4A'!$AE16*100,' Tab.V.4.4A'!J16)</f>
        <v>51.633226890619468</v>
      </c>
      <c r="K16" s="298">
        <f>IF(N(' Tab.V.4.4A'!K16),' Tab.V.4.4A'!K16/' Tab.V.4.4A'!$AE16*100,' Tab.V.4.4A'!K16)</f>
        <v>3.5685515761150968</v>
      </c>
      <c r="L16" s="298">
        <f>IF(N(' Tab.V.4.4A'!L16),' Tab.V.4.4A'!L16/' Tab.V.4.4A'!$AE16*100,' Tab.V.4.4A'!L16)</f>
        <v>2.6541758699244431</v>
      </c>
      <c r="M16" s="298">
        <f>IF(N(' Tab.V.4.4A'!M16),' Tab.V.4.4A'!M16/' Tab.V.4.4A'!$AE16*100,' Tab.V.4.4A'!M16)</f>
        <v>0.78325710141220173</v>
      </c>
      <c r="N16" s="298">
        <f>IF(N(' Tab.V.4.4A'!N16),' Tab.V.4.4A'!N16/' Tab.V.4.4A'!$AE16*100,' Tab.V.4.4A'!N16)</f>
        <v>0.58445621089538591</v>
      </c>
      <c r="O16" s="298">
        <f>IF(N(' Tab.V.4.4A'!O16),' Tab.V.4.4A'!O16/' Tab.V.4.4A'!$AE16*100,' Tab.V.4.4A'!O16)</f>
        <v>0.30500985676349235</v>
      </c>
      <c r="P16" s="298">
        <f>IF(N(' Tab.V.4.4A'!P16),' Tab.V.4.4A'!P16/' Tab.V.4.4A'!$AE16*100,' Tab.V.4.4A'!P16)</f>
        <v>0.67119642466909979</v>
      </c>
      <c r="Q16" s="255"/>
      <c r="R16" s="297" t="s">
        <v>38</v>
      </c>
      <c r="S16" s="298">
        <f>IF(N(' Tab.V.4.4A'!S16),' Tab.V.4.4A'!S16/' Tab.V.4.4A'!$AE16*100,' Tab.V.4.4A'!S16)</f>
        <v>0</v>
      </c>
      <c r="T16" s="298">
        <f>IF(N(' Tab.V.4.4A'!T16),' Tab.V.4.4A'!T16/' Tab.V.4.4A'!$AE16*100,' Tab.V.4.4A'!T16)</f>
        <v>0.57051447605090255</v>
      </c>
      <c r="U16" s="298">
        <f>IF(N(' Tab.V.4.4A'!U16),' Tab.V.4.4A'!U16/' Tab.V.4.4A'!$AE16*100,' Tab.V.4.4A'!U16)</f>
        <v>0.49809883982280856</v>
      </c>
      <c r="V16" s="298">
        <f>IF(N(' Tab.V.4.4A'!V16),' Tab.V.4.4A'!V16/' Tab.V.4.4A'!$AE16*100,' Tab.V.4.4A'!V16)</f>
        <v>0.11432964556998763</v>
      </c>
      <c r="W16" s="298">
        <f>IF(N(' Tab.V.4.4A'!W16),' Tab.V.4.4A'!W16/' Tab.V.4.4A'!$AE16*100,' Tab.V.4.4A'!W16)</f>
        <v>2.2781781804041671E-2</v>
      </c>
      <c r="X16" s="298">
        <f>IF(N(' Tab.V.4.4A'!X16),' Tab.V.4.4A'!X16/' Tab.V.4.4A'!$AE16*100,' Tab.V.4.4A'!X16)</f>
        <v>2.7704702587248307E-2</v>
      </c>
      <c r="Y16" s="298">
        <f>IF(N(' Tab.V.4.4A'!Y16),' Tab.V.4.4A'!Y16/' Tab.V.4.4A'!$AE16*100,' Tab.V.4.4A'!Y16)</f>
        <v>0.11155380862365623</v>
      </c>
      <c r="Z16" s="299">
        <f>' Tab.V.4.4A'!Z16/' Tab.V.4.4A'!$AE16*100</f>
        <v>92.555919519418822</v>
      </c>
      <c r="AA16" s="299">
        <f>' Tab.V.4.4A'!AA16/' Tab.V.4.4A'!$AE16*100</f>
        <v>4.3268990389955233</v>
      </c>
      <c r="AB16" s="299">
        <f>' Tab.V.4.4A'!AB16/' Tab.V.4.4A'!$AE16*100</f>
        <v>2.0161796791277444</v>
      </c>
      <c r="AC16" s="299">
        <f>' Tab.V.4.4A'!AC16/' Tab.V.4.4A'!$AE16*100</f>
        <v>98.898998237542074</v>
      </c>
      <c r="AD16" s="299">
        <f>' Tab.V.4.4A'!AD16/' Tab.V.4.4A'!$AE16*100</f>
        <v>1.1010017624579203</v>
      </c>
      <c r="AE16" s="299">
        <f t="shared" si="0"/>
        <v>100</v>
      </c>
    </row>
    <row r="17" spans="1:31" s="167" customFormat="1" x14ac:dyDescent="0.2">
      <c r="A17" s="297" t="s">
        <v>39</v>
      </c>
      <c r="B17" s="298">
        <f>IF(N(' Tab.V.4.4A'!B17),' Tab.V.4.4A'!B17/' Tab.V.4.4A'!$AE17*100,' Tab.V.4.4A'!B17)</f>
        <v>3.0031836524096303</v>
      </c>
      <c r="C17" s="298">
        <f>IF(N(' Tab.V.4.4A'!C17),' Tab.V.4.4A'!C17/' Tab.V.4.4A'!$AE17*100,' Tab.V.4.4A'!C17)</f>
        <v>2.6113300795373826E-3</v>
      </c>
      <c r="D17" s="298">
        <f>IF(N(' Tab.V.4.4A'!D17),' Tab.V.4.4A'!D17/' Tab.V.4.4A'!$AE17*100,' Tab.V.4.4A'!D17)</f>
        <v>1.7998535757962075</v>
      </c>
      <c r="E17" s="298">
        <f>IF(N(' Tab.V.4.4A'!E17),' Tab.V.4.4A'!E17/' Tab.V.4.4A'!$AE17*100,' Tab.V.4.4A'!E17)</f>
        <v>13.543449002712238</v>
      </c>
      <c r="F17" s="298">
        <f>IF(N(' Tab.V.4.4A'!F17),' Tab.V.4.4A'!F17/' Tab.V.4.4A'!$AE17*100,' Tab.V.4.4A'!F17)</f>
        <v>0.88781467285607518</v>
      </c>
      <c r="G17" s="298">
        <f>IF(N(' Tab.V.4.4A'!G17),' Tab.V.4.4A'!G17/' Tab.V.4.4A'!$AE17*100,' Tab.V.4.4A'!G17)</f>
        <v>0.31579553225032403</v>
      </c>
      <c r="H17" s="298">
        <f>IF(N(' Tab.V.4.4A'!H17),' Tab.V.4.4A'!H17/' Tab.V.4.4A'!$AE17*100,' Tab.V.4.4A'!H17)</f>
        <v>0.57201914060575099</v>
      </c>
      <c r="I17" s="298">
        <f>IF(N(' Tab.V.4.4A'!I17),' Tab.V.4.4A'!I17/' Tab.V.4.4A'!$AE17*100,' Tab.V.4.4A'!I17)</f>
        <v>7.0783158162280326</v>
      </c>
      <c r="J17" s="298">
        <f>IF(N(' Tab.V.4.4A'!J17),' Tab.V.4.4A'!J17/' Tab.V.4.4A'!$AE17*100,' Tab.V.4.4A'!J17)</f>
        <v>0.91035998685025565</v>
      </c>
      <c r="K17" s="298">
        <f>IF(N(' Tab.V.4.4A'!K17),' Tab.V.4.4A'!K17/' Tab.V.4.4A'!$AE17*100,' Tab.V.4.4A'!K17)</f>
        <v>59.509152542543667</v>
      </c>
      <c r="L17" s="298">
        <f>IF(N(' Tab.V.4.4A'!L17),' Tab.V.4.4A'!L17/' Tab.V.4.4A'!$AE17*100,' Tab.V.4.4A'!L17)</f>
        <v>4.8252892859853862</v>
      </c>
      <c r="M17" s="298">
        <f>IF(N(' Tab.V.4.4A'!M17),' Tab.V.4.4A'!M17/' Tab.V.4.4A'!$AE17*100,' Tab.V.4.4A'!M17)</f>
        <v>1.2306327862385371</v>
      </c>
      <c r="N17" s="298">
        <f>IF(N(' Tab.V.4.4A'!N17),' Tab.V.4.4A'!N17/' Tab.V.4.4A'!$AE17*100,' Tab.V.4.4A'!N17)</f>
        <v>1.6758168668820486</v>
      </c>
      <c r="O17" s="298">
        <f>IF(N(' Tab.V.4.4A'!O17),' Tab.V.4.4A'!O17/' Tab.V.4.4A'!$AE17*100,' Tab.V.4.4A'!O17)</f>
        <v>1.2259371599662863</v>
      </c>
      <c r="P17" s="298">
        <f>IF(N(' Tab.V.4.4A'!P17),' Tab.V.4.4A'!P17/' Tab.V.4.4A'!$AE17*100,' Tab.V.4.4A'!P17)</f>
        <v>1.0372960055813647</v>
      </c>
      <c r="Q17" s="255"/>
      <c r="R17" s="297" t="s">
        <v>39</v>
      </c>
      <c r="S17" s="298">
        <f>IF(N(' Tab.V.4.4A'!S17),' Tab.V.4.4A'!S17/' Tab.V.4.4A'!$AE17*100,' Tab.V.4.4A'!S17)</f>
        <v>6.188315370617422E-2</v>
      </c>
      <c r="T17" s="298">
        <f>IF(N(' Tab.V.4.4A'!T17),' Tab.V.4.4A'!T17/' Tab.V.4.4A'!$AE17*100,' Tab.V.4.4A'!T17)</f>
        <v>1.0668698469644526</v>
      </c>
      <c r="U17" s="298">
        <f>IF(N(' Tab.V.4.4A'!U17),' Tab.V.4.4A'!U17/' Tab.V.4.4A'!$AE17*100,' Tab.V.4.4A'!U17)</f>
        <v>0.80322973480654902</v>
      </c>
      <c r="V17" s="298">
        <f>IF(N(' Tab.V.4.4A'!V17),' Tab.V.4.4A'!V17/' Tab.V.4.4A'!$AE17*100,' Tab.V.4.4A'!V17)</f>
        <v>9.818975496771512E-2</v>
      </c>
      <c r="W17" s="298">
        <f>IF(N(' Tab.V.4.4A'!W17),' Tab.V.4.4A'!W17/' Tab.V.4.4A'!$AE17*100,' Tab.V.4.4A'!W17)</f>
        <v>0.14053427888724448</v>
      </c>
      <c r="X17" s="298">
        <f>IF(N(' Tab.V.4.4A'!X17),' Tab.V.4.4A'!X17/' Tab.V.4.4A'!$AE17*100,' Tab.V.4.4A'!X17)</f>
        <v>5.8008858132185238E-2</v>
      </c>
      <c r="Y17" s="298">
        <f>IF(N(' Tab.V.4.4A'!Y17),' Tab.V.4.4A'!Y17/' Tab.V.4.4A'!$AE17*100,' Tab.V.4.4A'!Y17)</f>
        <v>5.0053817087830903E-2</v>
      </c>
      <c r="Z17" s="299">
        <f>' Tab.V.4.4A'!Z17/' Tab.V.4.4A'!$AE17*100</f>
        <v>86.734740579475641</v>
      </c>
      <c r="AA17" s="299">
        <f>' Tab.V.4.4A'!AA17/' Tab.V.4.4A'!$AE17*100</f>
        <v>8.9576760990722573</v>
      </c>
      <c r="AB17" s="299">
        <f>' Tab.V.4.4A'!AB17/' Tab.V.4.4A'!$AE17*100</f>
        <v>3.3160654501335158</v>
      </c>
      <c r="AC17" s="299">
        <f>' Tab.V.4.4A'!AC17/' Tab.V.4.4A'!$AE17*100</f>
        <v>99.008482128681422</v>
      </c>
      <c r="AD17" s="299">
        <f>' Tab.V.4.4A'!AD17/' Tab.V.4.4A'!$AE17*100</f>
        <v>0.99151787131857239</v>
      </c>
      <c r="AE17" s="299">
        <f t="shared" si="0"/>
        <v>100</v>
      </c>
    </row>
    <row r="18" spans="1:31" s="167" customFormat="1" x14ac:dyDescent="0.2">
      <c r="A18" s="297" t="s">
        <v>22</v>
      </c>
      <c r="B18" s="298">
        <f>IF(N(' Tab.V.4.4A'!B18),' Tab.V.4.4A'!B18/' Tab.V.4.4A'!$AE18*100,' Tab.V.4.4A'!B18)</f>
        <v>2.634990007825889</v>
      </c>
      <c r="C18" s="298">
        <f>IF(N(' Tab.V.4.4A'!C18),' Tab.V.4.4A'!C18/' Tab.V.4.4A'!$AE18*100,' Tab.V.4.4A'!C18)</f>
        <v>0</v>
      </c>
      <c r="D18" s="298">
        <f>IF(N(' Tab.V.4.4A'!D18),' Tab.V.4.4A'!D18/' Tab.V.4.4A'!$AE18*100,' Tab.V.4.4A'!D18)</f>
        <v>5.0822367363544929</v>
      </c>
      <c r="E18" s="298">
        <f>IF(N(' Tab.V.4.4A'!E18),' Tab.V.4.4A'!E18/' Tab.V.4.4A'!$AE18*100,' Tab.V.4.4A'!E18)</f>
        <v>8.0899073965717019</v>
      </c>
      <c r="F18" s="298">
        <f>IF(N(' Tab.V.4.4A'!F18),' Tab.V.4.4A'!F18/' Tab.V.4.4A'!$AE18*100,' Tab.V.4.4A'!F18)</f>
        <v>0.32078175838339446</v>
      </c>
      <c r="G18" s="298">
        <f>IF(N(' Tab.V.4.4A'!G18),' Tab.V.4.4A'!G18/' Tab.V.4.4A'!$AE18*100,' Tab.V.4.4A'!G18)</f>
        <v>0.10759109015483158</v>
      </c>
      <c r="H18" s="298">
        <f>IF(N(' Tab.V.4.4A'!H18),' Tab.V.4.4A'!H18/' Tab.V.4.4A'!$AE18*100,' Tab.V.4.4A'!H18)</f>
        <v>0.21319066822856289</v>
      </c>
      <c r="I18" s="298">
        <f>IF(N(' Tab.V.4.4A'!I18),' Tab.V.4.4A'!I18/' Tab.V.4.4A'!$AE18*100,' Tab.V.4.4A'!I18)</f>
        <v>5.0704718580884673</v>
      </c>
      <c r="J18" s="298">
        <f>IF(N(' Tab.V.4.4A'!J18),' Tab.V.4.4A'!J18/' Tab.V.4.4A'!$AE18*100,' Tab.V.4.4A'!J18)</f>
        <v>0.23826648005648501</v>
      </c>
      <c r="K18" s="298">
        <f>IF(N(' Tab.V.4.4A'!K18),' Tab.V.4.4A'!K18/' Tab.V.4.4A'!$AE18*100,' Tab.V.4.4A'!K18)</f>
        <v>8.5882747768491345</v>
      </c>
      <c r="L18" s="298">
        <f>IF(N(' Tab.V.4.4A'!L18),' Tab.V.4.4A'!L18/' Tab.V.4.4A'!$AE18*100,' Tab.V.4.4A'!L18)</f>
        <v>59.497860977517391</v>
      </c>
      <c r="M18" s="298">
        <f>IF(N(' Tab.V.4.4A'!M18),' Tab.V.4.4A'!M18/' Tab.V.4.4A'!$AE18*100,' Tab.V.4.4A'!M18)</f>
        <v>3.047244087863672</v>
      </c>
      <c r="N18" s="298">
        <f>IF(N(' Tab.V.4.4A'!N18),' Tab.V.4.4A'!N18/' Tab.V.4.4A'!$AE18*100,' Tab.V.4.4A'!N18)</f>
        <v>0.88719263473754639</v>
      </c>
      <c r="O18" s="298">
        <f>IF(N(' Tab.V.4.4A'!O18),' Tab.V.4.4A'!O18/' Tab.V.4.4A'!$AE18*100,' Tab.V.4.4A'!O18)</f>
        <v>3.092903514750982</v>
      </c>
      <c r="P18" s="298">
        <f>IF(N(' Tab.V.4.4A'!P18),' Tab.V.4.4A'!P18/' Tab.V.4.4A'!$AE18*100,' Tab.V.4.4A'!P18)</f>
        <v>0.48111099404663699</v>
      </c>
      <c r="Q18" s="255"/>
      <c r="R18" s="297" t="s">
        <v>22</v>
      </c>
      <c r="S18" s="298">
        <f>IF(N(' Tab.V.4.4A'!S18),' Tab.V.4.4A'!S18/' Tab.V.4.4A'!$AE18*100,' Tab.V.4.4A'!S18)</f>
        <v>0.10001889734644993</v>
      </c>
      <c r="T18" s="298">
        <f>IF(N(' Tab.V.4.4A'!T18),' Tab.V.4.4A'!T18/' Tab.V.4.4A'!$AE18*100,' Tab.V.4.4A'!T18)</f>
        <v>1.1538460820934593</v>
      </c>
      <c r="U18" s="298">
        <f>IF(N(' Tab.V.4.4A'!U18),' Tab.V.4.4A'!U18/' Tab.V.4.4A'!$AE18*100,' Tab.V.4.4A'!U18)</f>
        <v>0.43320230544650834</v>
      </c>
      <c r="V18" s="298">
        <f>IF(N(' Tab.V.4.4A'!V18),' Tab.V.4.4A'!V18/' Tab.V.4.4A'!$AE18*100,' Tab.V.4.4A'!V18)</f>
        <v>2.8235266019588097E-2</v>
      </c>
      <c r="W18" s="298">
        <f>IF(N(' Tab.V.4.4A'!W18),' Tab.V.4.4A'!W18/' Tab.V.4.4A'!$AE18*100,' Tab.V.4.4A'!W18)</f>
        <v>0.18750192560447698</v>
      </c>
      <c r="X18" s="298">
        <f>IF(N(' Tab.V.4.4A'!X18),' Tab.V.4.4A'!X18/' Tab.V.4.4A'!$AE18*100,' Tab.V.4.4A'!X18)</f>
        <v>0.18839807986286611</v>
      </c>
      <c r="Y18" s="298">
        <f>IF(N(' Tab.V.4.4A'!Y18),' Tab.V.4.4A'!Y18/' Tab.V.4.4A'!$AE18*100,' Tab.V.4.4A'!Y18)</f>
        <v>0.14163873847348982</v>
      </c>
      <c r="Z18" s="299">
        <f>' Tab.V.4.4A'!Z18/' Tab.V.4.4A'!$AE18*100</f>
        <v>30.024929014129565</v>
      </c>
      <c r="AA18" s="299">
        <f>' Tab.V.4.4A'!AA18/' Tab.V.4.4A'!$AE18*100</f>
        <v>66.525201214869583</v>
      </c>
      <c r="AB18" s="299">
        <f>' Tab.V.4.4A'!AB18/' Tab.V.4.4A'!$AE18*100</f>
        <v>2.7139522888934753</v>
      </c>
      <c r="AC18" s="299">
        <f>' Tab.V.4.4A'!AC18/' Tab.V.4.4A'!$AE18*100</f>
        <v>99.264082517892632</v>
      </c>
      <c r="AD18" s="299">
        <f>' Tab.V.4.4A'!AD18/' Tab.V.4.4A'!$AE18*100</f>
        <v>0.73591748210737551</v>
      </c>
      <c r="AE18" s="299">
        <f t="shared" si="0"/>
        <v>100.00000000000001</v>
      </c>
    </row>
    <row r="19" spans="1:31" s="167" customFormat="1" x14ac:dyDescent="0.2">
      <c r="A19" s="297" t="s">
        <v>23</v>
      </c>
      <c r="B19" s="298">
        <f>IF(N(' Tab.V.4.4A'!B19),' Tab.V.4.4A'!B19/' Tab.V.4.4A'!$AE19*100,' Tab.V.4.4A'!B19)</f>
        <v>1.7817477526385672</v>
      </c>
      <c r="C19" s="298">
        <f>IF(N(' Tab.V.4.4A'!C19),' Tab.V.4.4A'!C19/' Tab.V.4.4A'!$AE19*100,' Tab.V.4.4A'!C19)</f>
        <v>0</v>
      </c>
      <c r="D19" s="298">
        <f>IF(N(' Tab.V.4.4A'!D19),' Tab.V.4.4A'!D19/' Tab.V.4.4A'!$AE19*100,' Tab.V.4.4A'!D19)</f>
        <v>0.53211426512546645</v>
      </c>
      <c r="E19" s="298">
        <f>IF(N(' Tab.V.4.4A'!E19),' Tab.V.4.4A'!E19/' Tab.V.4.4A'!$AE19*100,' Tab.V.4.4A'!E19)</f>
        <v>3.5309555604547258</v>
      </c>
      <c r="F19" s="298">
        <f>IF(N(' Tab.V.4.4A'!F19),' Tab.V.4.4A'!F19/' Tab.V.4.4A'!$AE19*100,' Tab.V.4.4A'!F19)</f>
        <v>0.36243832793697217</v>
      </c>
      <c r="G19" s="298">
        <f>IF(N(' Tab.V.4.4A'!G19),' Tab.V.4.4A'!G19/' Tab.V.4.4A'!$AE19*100,' Tab.V.4.4A'!G19)</f>
        <v>9.9534470911084139E-2</v>
      </c>
      <c r="H19" s="298">
        <f>IF(N(' Tab.V.4.4A'!H19),' Tab.V.4.4A'!H19/' Tab.V.4.4A'!$AE19*100,' Tab.V.4.4A'!H19)</f>
        <v>0.26290385702588803</v>
      </c>
      <c r="I19" s="298">
        <f>IF(N(' Tab.V.4.4A'!I19),' Tab.V.4.4A'!I19/' Tab.V.4.4A'!$AE19*100,' Tab.V.4.4A'!I19)</f>
        <v>2.3969140072214032</v>
      </c>
      <c r="J19" s="298">
        <f>IF(N(' Tab.V.4.4A'!J19),' Tab.V.4.4A'!J19/' Tab.V.4.4A'!$AE19*100,' Tab.V.4.4A'!J19)</f>
        <v>0.74912656208156991</v>
      </c>
      <c r="K19" s="298">
        <f>IF(N(' Tab.V.4.4A'!K19),' Tab.V.4.4A'!K19/' Tab.V.4.4A'!$AE19*100,' Tab.V.4.4A'!K19)</f>
        <v>9.3986570705269266</v>
      </c>
      <c r="L19" s="298">
        <f>IF(N(' Tab.V.4.4A'!L19),' Tab.V.4.4A'!L19/' Tab.V.4.4A'!$AE19*100,' Tab.V.4.4A'!L19)</f>
        <v>12.050999727951906</v>
      </c>
      <c r="M19" s="298">
        <f>IF(N(' Tab.V.4.4A'!M19),' Tab.V.4.4A'!M19/' Tab.V.4.4A'!$AE19*100,' Tab.V.4.4A'!M19)</f>
        <v>38.343955304289771</v>
      </c>
      <c r="N19" s="298">
        <f>IF(N(' Tab.V.4.4A'!N19),' Tab.V.4.4A'!N19/' Tab.V.4.4A'!$AE19*100,' Tab.V.4.4A'!N19)</f>
        <v>7.4395922178630505</v>
      </c>
      <c r="O19" s="298">
        <f>IF(N(' Tab.V.4.4A'!O19),' Tab.V.4.4A'!O19/' Tab.V.4.4A'!$AE19*100,' Tab.V.4.4A'!O19)</f>
        <v>14.925428484616688</v>
      </c>
      <c r="P19" s="298">
        <f>IF(N(' Tab.V.4.4A'!P19),' Tab.V.4.4A'!P19/' Tab.V.4.4A'!$AE19*100,' Tab.V.4.4A'!P19)</f>
        <v>2.109550424850414</v>
      </c>
      <c r="Q19" s="255"/>
      <c r="R19" s="297" t="s">
        <v>23</v>
      </c>
      <c r="S19" s="298">
        <f>IF(N(' Tab.V.4.4A'!S19),' Tab.V.4.4A'!S19/' Tab.V.4.4A'!$AE19*100,' Tab.V.4.4A'!S19)</f>
        <v>0.21834083516236175</v>
      </c>
      <c r="T19" s="298">
        <f>IF(N(' Tab.V.4.4A'!T19),' Tab.V.4.4A'!T19/' Tab.V.4.4A'!$AE19*100,' Tab.V.4.4A'!T19)</f>
        <v>3.90974640358221</v>
      </c>
      <c r="U19" s="298">
        <f>IF(N(' Tab.V.4.4A'!U19),' Tab.V.4.4A'!U19/' Tab.V.4.4A'!$AE19*100,' Tab.V.4.4A'!U19)</f>
        <v>1.5469607137441612</v>
      </c>
      <c r="V19" s="298">
        <f>IF(N(' Tab.V.4.4A'!V19),' Tab.V.4.4A'!V19/' Tab.V.4.4A'!$AE19*100,' Tab.V.4.4A'!V19)</f>
        <v>0.20220755704933621</v>
      </c>
      <c r="W19" s="298">
        <f>IF(N(' Tab.V.4.4A'!W19),' Tab.V.4.4A'!W19/' Tab.V.4.4A'!$AE19*100,' Tab.V.4.4A'!W19)</f>
        <v>0.32350193947238287</v>
      </c>
      <c r="X19" s="298">
        <f>IF(N(' Tab.V.4.4A'!X19),' Tab.V.4.4A'!X19/' Tab.V.4.4A'!$AE19*100,' Tab.V.4.4A'!X19)</f>
        <v>2.8706666528655559E-2</v>
      </c>
      <c r="Y19" s="298">
        <f>IF(N(' Tab.V.4.4A'!Y19),' Tab.V.4.4A'!Y19/' Tab.V.4.4A'!$AE19*100,' Tab.V.4.4A'!Y19)</f>
        <v>0</v>
      </c>
      <c r="Z19" s="299">
        <f>' Tab.V.4.4A'!Z19/' Tab.V.4.4A'!$AE19*100</f>
        <v>18.751953545985632</v>
      </c>
      <c r="AA19" s="299">
        <f>' Tab.V.4.4A'!AA19/' Tab.V.4.4A'!$AE19*100</f>
        <v>72.759975734721422</v>
      </c>
      <c r="AB19" s="299">
        <f>' Tab.V.4.4A'!AB19/' Tab.V.4.4A'!$AE19*100</f>
        <v>8.3390145403895222</v>
      </c>
      <c r="AC19" s="299">
        <f>' Tab.V.4.4A'!AC19/' Tab.V.4.4A'!$AE19*100</f>
        <v>99.850943821096578</v>
      </c>
      <c r="AD19" s="299">
        <f>' Tab.V.4.4A'!AD19/' Tab.V.4.4A'!$AE19*100</f>
        <v>0.14905617890343664</v>
      </c>
      <c r="AE19" s="299">
        <f t="shared" si="0"/>
        <v>100.00000000000001</v>
      </c>
    </row>
    <row r="20" spans="1:31" s="167" customFormat="1" x14ac:dyDescent="0.2">
      <c r="A20" s="297" t="s">
        <v>24</v>
      </c>
      <c r="B20" s="298">
        <f>IF(N(' Tab.V.4.4A'!B20),' Tab.V.4.4A'!B20/' Tab.V.4.4A'!$AE20*100,' Tab.V.4.4A'!B20)</f>
        <v>2.402236061425632</v>
      </c>
      <c r="C20" s="298">
        <f>IF(N(' Tab.V.4.4A'!C20),' Tab.V.4.4A'!C20/' Tab.V.4.4A'!$AE20*100,' Tab.V.4.4A'!C20)</f>
        <v>0</v>
      </c>
      <c r="D20" s="298">
        <f>IF(N(' Tab.V.4.4A'!D20),' Tab.V.4.4A'!D20/' Tab.V.4.4A'!$AE20*100,' Tab.V.4.4A'!D20)</f>
        <v>1.2261598498143567</v>
      </c>
      <c r="E20" s="298">
        <f>IF(N(' Tab.V.4.4A'!E20),' Tab.V.4.4A'!E20/' Tab.V.4.4A'!$AE20*100,' Tab.V.4.4A'!E20)</f>
        <v>5.1039691193956891</v>
      </c>
      <c r="F20" s="298">
        <f>IF(N(' Tab.V.4.4A'!F20),' Tab.V.4.4A'!F20/' Tab.V.4.4A'!$AE20*100,' Tab.V.4.4A'!F20)</f>
        <v>0.26912736188246145</v>
      </c>
      <c r="G20" s="298">
        <f>IF(N(' Tab.V.4.4A'!G20),' Tab.V.4.4A'!G20/' Tab.V.4.4A'!$AE20*100,' Tab.V.4.4A'!G20)</f>
        <v>8.3936509722642369E-2</v>
      </c>
      <c r="H20" s="298">
        <f>IF(N(' Tab.V.4.4A'!H20),' Tab.V.4.4A'!H20/' Tab.V.4.4A'!$AE20*100,' Tab.V.4.4A'!H20)</f>
        <v>0.18519085215981912</v>
      </c>
      <c r="I20" s="298">
        <f>IF(N(' Tab.V.4.4A'!I20),' Tab.V.4.4A'!I20/' Tab.V.4.4A'!$AE20*100,' Tab.V.4.4A'!I20)</f>
        <v>4.5350842048872728</v>
      </c>
      <c r="J20" s="298">
        <f>IF(N(' Tab.V.4.4A'!J20),' Tab.V.4.4A'!J20/' Tab.V.4.4A'!$AE20*100,' Tab.V.4.4A'!J20)</f>
        <v>0.45322607436214396</v>
      </c>
      <c r="K20" s="298">
        <f>IF(N(' Tab.V.4.4A'!K20),' Tab.V.4.4A'!K20/' Tab.V.4.4A'!$AE20*100,' Tab.V.4.4A'!K20)</f>
        <v>11.445172418134087</v>
      </c>
      <c r="L20" s="298">
        <f>IF(N(' Tab.V.4.4A'!L20),' Tab.V.4.4A'!L20/' Tab.V.4.4A'!$AE20*100,' Tab.V.4.4A'!L20)</f>
        <v>2.540668978969403</v>
      </c>
      <c r="M20" s="298">
        <f>IF(N(' Tab.V.4.4A'!M20),' Tab.V.4.4A'!M20/' Tab.V.4.4A'!$AE20*100,' Tab.V.4.4A'!M20)</f>
        <v>6.0907136361576963</v>
      </c>
      <c r="N20" s="298">
        <f>IF(N(' Tab.V.4.4A'!N20),' Tab.V.4.4A'!N20/' Tab.V.4.4A'!$AE20*100,' Tab.V.4.4A'!N20)</f>
        <v>53.769046720389724</v>
      </c>
      <c r="O20" s="298">
        <f>IF(N(' Tab.V.4.4A'!O20),' Tab.V.4.4A'!O20/' Tab.V.4.4A'!$AE20*100,' Tab.V.4.4A'!O20)</f>
        <v>2.0815100414344632</v>
      </c>
      <c r="P20" s="298">
        <f>IF(N(' Tab.V.4.4A'!P20),' Tab.V.4.4A'!P20/' Tab.V.4.4A'!$AE20*100,' Tab.V.4.4A'!P20)</f>
        <v>4.511646001502192</v>
      </c>
      <c r="Q20" s="255"/>
      <c r="R20" s="297" t="s">
        <v>24</v>
      </c>
      <c r="S20" s="298">
        <f>IF(N(' Tab.V.4.4A'!S20),' Tab.V.4.4A'!S20/' Tab.V.4.4A'!$AE20*100,' Tab.V.4.4A'!S20)</f>
        <v>0.56583103452808126</v>
      </c>
      <c r="T20" s="298">
        <f>IF(N(' Tab.V.4.4A'!T20),' Tab.V.4.4A'!T20/' Tab.V.4.4A'!$AE20*100,' Tab.V.4.4A'!T20)</f>
        <v>1.486045807248491</v>
      </c>
      <c r="U20" s="298">
        <f>IF(N(' Tab.V.4.4A'!U20),' Tab.V.4.4A'!U20/' Tab.V.4.4A'!$AE20*100,' Tab.V.4.4A'!U20)</f>
        <v>1.5446186283970027</v>
      </c>
      <c r="V20" s="298">
        <f>IF(N(' Tab.V.4.4A'!V20),' Tab.V.4.4A'!V20/' Tab.V.4.4A'!$AE20*100,' Tab.V.4.4A'!V20)</f>
        <v>0.48053230167693084</v>
      </c>
      <c r="W20" s="298">
        <f>IF(N(' Tab.V.4.4A'!W20),' Tab.V.4.4A'!W20/' Tab.V.4.4A'!$AE20*100,' Tab.V.4.4A'!W20)</f>
        <v>7.1984585721911687E-2</v>
      </c>
      <c r="X20" s="298">
        <f>IF(N(' Tab.V.4.4A'!X20),' Tab.V.4.4A'!X20/' Tab.V.4.4A'!$AE20*100,' Tab.V.4.4A'!X20)</f>
        <v>0.35162813766326101</v>
      </c>
      <c r="Y20" s="298">
        <f>IF(N(' Tab.V.4.4A'!Y20),' Tab.V.4.4A'!Y20/' Tab.V.4.4A'!$AE20*100,' Tab.V.4.4A'!Y20)</f>
        <v>3.2165739079385101E-2</v>
      </c>
      <c r="Z20" s="299">
        <f>' Tab.V.4.4A'!Z20/' Tab.V.4.4A'!$AE20*100</f>
        <v>25.434975089901641</v>
      </c>
      <c r="AA20" s="299">
        <f>' Tab.V.4.4A'!AA20/' Tab.V.4.4A'!$AE20*100</f>
        <v>64.481939376951289</v>
      </c>
      <c r="AB20" s="299">
        <f>' Tab.V.4.4A'!AB20/' Tab.V.4.4A'!$AE20*100</f>
        <v>9.0444522358172552</v>
      </c>
      <c r="AC20" s="299">
        <f>' Tab.V.4.4A'!AC20/' Tab.V.4.4A'!$AE20*100</f>
        <v>98.96136670267019</v>
      </c>
      <c r="AD20" s="299">
        <f>' Tab.V.4.4A'!AD20/' Tab.V.4.4A'!$AE20*100</f>
        <v>1.0386332973298238</v>
      </c>
      <c r="AE20" s="299">
        <f t="shared" si="0"/>
        <v>100.00000000000001</v>
      </c>
    </row>
    <row r="21" spans="1:31" s="167" customFormat="1" x14ac:dyDescent="0.2">
      <c r="A21" s="297" t="s">
        <v>25</v>
      </c>
      <c r="B21" s="298">
        <f>IF(N(' Tab.V.4.4A'!B21),' Tab.V.4.4A'!B21/' Tab.V.4.4A'!$AE21*100,' Tab.V.4.4A'!B21)</f>
        <v>1.1593795169060588</v>
      </c>
      <c r="C21" s="298">
        <f>IF(N(' Tab.V.4.4A'!C21),' Tab.V.4.4A'!C21/' Tab.V.4.4A'!$AE21*100,' Tab.V.4.4A'!C21)</f>
        <v>0</v>
      </c>
      <c r="D21" s="298">
        <f>IF(N(' Tab.V.4.4A'!D21),' Tab.V.4.4A'!D21/' Tab.V.4.4A'!$AE21*100,' Tab.V.4.4A'!D21)</f>
        <v>0.19598035567218544</v>
      </c>
      <c r="E21" s="298">
        <f>IF(N(' Tab.V.4.4A'!E21),' Tab.V.4.4A'!E21/' Tab.V.4.4A'!$AE21*100,' Tab.V.4.4A'!E21)</f>
        <v>4.1683349167189538</v>
      </c>
      <c r="F21" s="298">
        <f>IF(N(' Tab.V.4.4A'!F21),' Tab.V.4.4A'!F21/' Tab.V.4.4A'!$AE21*100,' Tab.V.4.4A'!F21)</f>
        <v>8.8310763816997179E-2</v>
      </c>
      <c r="G21" s="298">
        <f>IF(N(' Tab.V.4.4A'!G21),' Tab.V.4.4A'!G21/' Tab.V.4.4A'!$AE21*100,' Tab.V.4.4A'!G21)</f>
        <v>1.7761156460060316E-2</v>
      </c>
      <c r="H21" s="298">
        <f>IF(N(' Tab.V.4.4A'!H21),' Tab.V.4.4A'!H21/' Tab.V.4.4A'!$AE21*100,' Tab.V.4.4A'!H21)</f>
        <v>7.0549607356936855E-2</v>
      </c>
      <c r="I21" s="298">
        <f>IF(N(' Tab.V.4.4A'!I21),' Tab.V.4.4A'!I21/' Tab.V.4.4A'!$AE21*100,' Tab.V.4.4A'!I21)</f>
        <v>3.0797116635700656</v>
      </c>
      <c r="J21" s="298">
        <f>IF(N(' Tab.V.4.4A'!J21),' Tab.V.4.4A'!J21/' Tab.V.4.4A'!$AE21*100,' Tab.V.4.4A'!J21)</f>
        <v>0.49467325522957911</v>
      </c>
      <c r="K21" s="298">
        <f>IF(N(' Tab.V.4.4A'!K21),' Tab.V.4.4A'!K21/' Tab.V.4.4A'!$AE21*100,' Tab.V.4.4A'!K21)</f>
        <v>2.9366179991962471</v>
      </c>
      <c r="L21" s="298">
        <f>IF(N(' Tab.V.4.4A'!L21),' Tab.V.4.4A'!L21/' Tab.V.4.4A'!$AE21*100,' Tab.V.4.4A'!L21)</f>
        <v>5.1214859149985106</v>
      </c>
      <c r="M21" s="298">
        <f>IF(N(' Tab.V.4.4A'!M21),' Tab.V.4.4A'!M21/' Tab.V.4.4A'!$AE21*100,' Tab.V.4.4A'!M21)</f>
        <v>4.9002687391082613</v>
      </c>
      <c r="N21" s="298">
        <f>IF(N(' Tab.V.4.4A'!N21),' Tab.V.4.4A'!N21/' Tab.V.4.4A'!$AE21*100,' Tab.V.4.4A'!N21)</f>
        <v>1.357140840314119</v>
      </c>
      <c r="O21" s="298">
        <f>IF(N(' Tab.V.4.4A'!O21),' Tab.V.4.4A'!O21/' Tab.V.4.4A'!$AE21*100,' Tab.V.4.4A'!O21)</f>
        <v>59.452293221459243</v>
      </c>
      <c r="P21" s="298">
        <f>IF(N(' Tab.V.4.4A'!P21),' Tab.V.4.4A'!P21/' Tab.V.4.4A'!$AE21*100,' Tab.V.4.4A'!P21)</f>
        <v>3.4226387319422527</v>
      </c>
      <c r="Q21" s="255"/>
      <c r="R21" s="297" t="s">
        <v>25</v>
      </c>
      <c r="S21" s="298">
        <f>IF(N(' Tab.V.4.4A'!S21),' Tab.V.4.4A'!S21/' Tab.V.4.4A'!$AE21*100,' Tab.V.4.4A'!S21)</f>
        <v>0.98094787890649648</v>
      </c>
      <c r="T21" s="298">
        <f>IF(N(' Tab.V.4.4A'!T21),' Tab.V.4.4A'!T21/' Tab.V.4.4A'!$AE21*100,' Tab.V.4.4A'!T21)</f>
        <v>8.1832046702481236</v>
      </c>
      <c r="U21" s="298">
        <f>IF(N(' Tab.V.4.4A'!U21),' Tab.V.4.4A'!U21/' Tab.V.4.4A'!$AE21*100,' Tab.V.4.4A'!U21)</f>
        <v>1.8709244790278228</v>
      </c>
      <c r="V21" s="298">
        <f>IF(N(' Tab.V.4.4A'!V21),' Tab.V.4.4A'!V21/' Tab.V.4.4A'!$AE21*100,' Tab.V.4.4A'!V21)</f>
        <v>0.77923436656390965</v>
      </c>
      <c r="W21" s="298">
        <f>IF(N(' Tab.V.4.4A'!W21),' Tab.V.4.4A'!W21/' Tab.V.4.4A'!$AE21*100,' Tab.V.4.4A'!W21)</f>
        <v>0.51348505088257945</v>
      </c>
      <c r="X21" s="298">
        <f>IF(N(' Tab.V.4.4A'!X21),' Tab.V.4.4A'!X21/' Tab.V.4.4A'!$AE21*100,' Tab.V.4.4A'!X21)</f>
        <v>0.61561066742145298</v>
      </c>
      <c r="Y21" s="298">
        <f>IF(N(' Tab.V.4.4A'!Y21),' Tab.V.4.4A'!Y21/' Tab.V.4.4A'!$AE21*100,' Tab.V.4.4A'!Y21)</f>
        <v>0.37197230771979861</v>
      </c>
      <c r="Z21" s="299">
        <f>' Tab.V.4.4A'!Z21/' Tab.V.4.4A'!$AE21*100</f>
        <v>12.123008471110088</v>
      </c>
      <c r="AA21" s="299">
        <f>' Tab.V.4.4A'!AA21/' Tab.V.4.4A'!$AE21*100</f>
        <v>70.831188715880131</v>
      </c>
      <c r="AB21" s="299">
        <f>' Tab.V.4.4A'!AB21/' Tab.V.4.4A'!$AE21*100</f>
        <v>16.738018152712435</v>
      </c>
      <c r="AC21" s="299">
        <f>' Tab.V.4.4A'!AC21/' Tab.V.4.4A'!$AE21*100</f>
        <v>99.692215339702656</v>
      </c>
      <c r="AD21" s="299">
        <f>' Tab.V.4.4A'!AD21/' Tab.V.4.4A'!$AE21*100</f>
        <v>0.30778466029732904</v>
      </c>
      <c r="AE21" s="299">
        <f t="shared" si="0"/>
        <v>99.999999999999986</v>
      </c>
    </row>
    <row r="22" spans="1:31" s="167" customFormat="1" x14ac:dyDescent="0.2">
      <c r="A22" s="297" t="s">
        <v>26</v>
      </c>
      <c r="B22" s="298">
        <f>IF(N(' Tab.V.4.4A'!B22),' Tab.V.4.4A'!B22/' Tab.V.4.4A'!$AE22*100,' Tab.V.4.4A'!B22)</f>
        <v>2.4202198773864847</v>
      </c>
      <c r="C22" s="298">
        <f>IF(N(' Tab.V.4.4A'!C22),' Tab.V.4.4A'!C22/' Tab.V.4.4A'!$AE22*100,' Tab.V.4.4A'!C22)</f>
        <v>0</v>
      </c>
      <c r="D22" s="298">
        <f>IF(N(' Tab.V.4.4A'!D22),' Tab.V.4.4A'!D22/' Tab.V.4.4A'!$AE22*100,' Tab.V.4.4A'!D22)</f>
        <v>0.56102552973099706</v>
      </c>
      <c r="E22" s="298">
        <f>IF(N(' Tab.V.4.4A'!E22),' Tab.V.4.4A'!E22/' Tab.V.4.4A'!$AE22*100,' Tab.V.4.4A'!E22)</f>
        <v>5.1440910937807427</v>
      </c>
      <c r="F22" s="298">
        <f>IF(N(' Tab.V.4.4A'!F22),' Tab.V.4.4A'!F22/' Tab.V.4.4A'!$AE22*100,' Tab.V.4.4A'!F22)</f>
        <v>0.13455749764976271</v>
      </c>
      <c r="G22" s="298">
        <f>IF(N(' Tab.V.4.4A'!G22),' Tab.V.4.4A'!G22/' Tab.V.4.4A'!$AE22*100,' Tab.V.4.4A'!G22)</f>
        <v>6.0676587703479126E-2</v>
      </c>
      <c r="H22" s="298">
        <f>IF(N(' Tab.V.4.4A'!H22),' Tab.V.4.4A'!H22/' Tab.V.4.4A'!$AE22*100,' Tab.V.4.4A'!H22)</f>
        <v>7.3880909946283574E-2</v>
      </c>
      <c r="I22" s="298">
        <f>IF(N(' Tab.V.4.4A'!I22),' Tab.V.4.4A'!I22/' Tab.V.4.4A'!$AE22*100,' Tab.V.4.4A'!I22)</f>
        <v>3.4423669704545454</v>
      </c>
      <c r="J22" s="298">
        <f>IF(N(' Tab.V.4.4A'!J22),' Tab.V.4.4A'!J22/' Tab.V.4.4A'!$AE22*100,' Tab.V.4.4A'!J22)</f>
        <v>0.4335637742693681</v>
      </c>
      <c r="K22" s="298">
        <f>IF(N(' Tab.V.4.4A'!K22),' Tab.V.4.4A'!K22/' Tab.V.4.4A'!$AE22*100,' Tab.V.4.4A'!K22)</f>
        <v>6.0185373799668422</v>
      </c>
      <c r="L22" s="298">
        <f>IF(N(' Tab.V.4.4A'!L22),' Tab.V.4.4A'!L22/' Tab.V.4.4A'!$AE22*100,' Tab.V.4.4A'!L22)</f>
        <v>2.2184121296634225</v>
      </c>
      <c r="M22" s="298">
        <f>IF(N(' Tab.V.4.4A'!M22),' Tab.V.4.4A'!M22/' Tab.V.4.4A'!$AE22*100,' Tab.V.4.4A'!M22)</f>
        <v>1.1362600886260792</v>
      </c>
      <c r="N22" s="298">
        <f>IF(N(' Tab.V.4.4A'!N22),' Tab.V.4.4A'!N22/' Tab.V.4.4A'!$AE22*100,' Tab.V.4.4A'!N22)</f>
        <v>7.5712256395100486</v>
      </c>
      <c r="O22" s="298">
        <f>IF(N(' Tab.V.4.4A'!O22),' Tab.V.4.4A'!O22/' Tab.V.4.4A'!$AE22*100,' Tab.V.4.4A'!O22)</f>
        <v>11.555511397523139</v>
      </c>
      <c r="P22" s="298">
        <f>IF(N(' Tab.V.4.4A'!P22),' Tab.V.4.4A'!P22/' Tab.V.4.4A'!$AE22*100,' Tab.V.4.4A'!P22)</f>
        <v>40.443154439203603</v>
      </c>
      <c r="Q22" s="255"/>
      <c r="R22" s="297" t="s">
        <v>26</v>
      </c>
      <c r="S22" s="298">
        <f>IF(N(' Tab.V.4.4A'!S22),' Tab.V.4.4A'!S22/' Tab.V.4.4A'!$AE22*100,' Tab.V.4.4A'!S22)</f>
        <v>0.95352419214684503</v>
      </c>
      <c r="T22" s="298">
        <f>IF(N(' Tab.V.4.4A'!T22),' Tab.V.4.4A'!T22/' Tab.V.4.4A'!$AE22*100,' Tab.V.4.4A'!T22)</f>
        <v>10.987825765594273</v>
      </c>
      <c r="U22" s="298">
        <f>IF(N(' Tab.V.4.4A'!U22),' Tab.V.4.4A'!U22/' Tab.V.4.4A'!$AE22*100,' Tab.V.4.4A'!U22)</f>
        <v>4.7846117858879271</v>
      </c>
      <c r="V22" s="298">
        <f>IF(N(' Tab.V.4.4A'!V22),' Tab.V.4.4A'!V22/' Tab.V.4.4A'!$AE22*100,' Tab.V.4.4A'!V22)</f>
        <v>1.1686320525393634</v>
      </c>
      <c r="W22" s="298">
        <f>IF(N(' Tab.V.4.4A'!W22),' Tab.V.4.4A'!W22/' Tab.V.4.4A'!$AE22*100,' Tab.V.4.4A'!W22)</f>
        <v>0.3804986022062225</v>
      </c>
      <c r="X22" s="298">
        <f>IF(N(' Tab.V.4.4A'!X22),' Tab.V.4.4A'!X22/' Tab.V.4.4A'!$AE22*100,' Tab.V.4.4A'!X22)</f>
        <v>9.0991611476754955E-2</v>
      </c>
      <c r="Y22" s="298">
        <f>IF(N(' Tab.V.4.4A'!Y22),' Tab.V.4.4A'!Y22/' Tab.V.4.4A'!$AE22*100,' Tab.V.4.4A'!Y22)</f>
        <v>4.8106630502111787E-2</v>
      </c>
      <c r="Z22" s="299">
        <f>' Tab.V.4.4A'!Z22/' Tab.V.4.4A'!$AE22*100</f>
        <v>18.154362123238744</v>
      </c>
      <c r="AA22" s="299">
        <f>' Tab.V.4.4A'!AA22/' Tab.V.4.4A'!$AE22*100</f>
        <v>22.481409255322689</v>
      </c>
      <c r="AB22" s="299">
        <f>' Tab.V.4.4A'!AB22/' Tab.V.4.4A'!$AE22*100</f>
        <v>58.857345079557099</v>
      </c>
      <c r="AC22" s="299">
        <f>' Tab.V.4.4A'!AC22/' Tab.V.4.4A'!$AE22*100</f>
        <v>99.493116458118521</v>
      </c>
      <c r="AD22" s="299">
        <f>' Tab.V.4.4A'!AD22/' Tab.V.4.4A'!$AE22*100</f>
        <v>0.50688354188147811</v>
      </c>
      <c r="AE22" s="299">
        <f t="shared" si="0"/>
        <v>100</v>
      </c>
    </row>
    <row r="23" spans="1:31" s="167" customFormat="1" x14ac:dyDescent="0.2">
      <c r="A23" s="297" t="s">
        <v>27</v>
      </c>
      <c r="B23" s="298">
        <f>IF(N(' Tab.V.4.4A'!B23),' Tab.V.4.4A'!B23/' Tab.V.4.4A'!$AE23*100,' Tab.V.4.4A'!B23)</f>
        <v>2.452128018188513</v>
      </c>
      <c r="C23" s="298">
        <f>IF(N(' Tab.V.4.4A'!C23),' Tab.V.4.4A'!C23/' Tab.V.4.4A'!$AE23*100,' Tab.V.4.4A'!C23)</f>
        <v>0</v>
      </c>
      <c r="D23" s="298">
        <f>IF(N(' Tab.V.4.4A'!D23),' Tab.V.4.4A'!D23/' Tab.V.4.4A'!$AE23*100,' Tab.V.4.4A'!D23)</f>
        <v>0.15997904508819438</v>
      </c>
      <c r="E23" s="298">
        <f>IF(N(' Tab.V.4.4A'!E23),' Tab.V.4.4A'!E23/' Tab.V.4.4A'!$AE23*100,' Tab.V.4.4A'!E23)</f>
        <v>2.4871382652904077</v>
      </c>
      <c r="F23" s="298">
        <f>IF(N(' Tab.V.4.4A'!F23),' Tab.V.4.4A'!F23/' Tab.V.4.4A'!$AE23*100,' Tab.V.4.4A'!F23)</f>
        <v>0</v>
      </c>
      <c r="G23" s="298">
        <f>IF(N(' Tab.V.4.4A'!G23),' Tab.V.4.4A'!G23/' Tab.V.4.4A'!$AE23*100,' Tab.V.4.4A'!G23)</f>
        <v>0</v>
      </c>
      <c r="H23" s="298">
        <f>IF(N(' Tab.V.4.4A'!H23),' Tab.V.4.4A'!H23/' Tab.V.4.4A'!$AE23*100,' Tab.V.4.4A'!H23)</f>
        <v>0</v>
      </c>
      <c r="I23" s="298">
        <f>IF(N(' Tab.V.4.4A'!I23),' Tab.V.4.4A'!I23/' Tab.V.4.4A'!$AE23*100,' Tab.V.4.4A'!I23)</f>
        <v>1.4860153845869855</v>
      </c>
      <c r="J23" s="298">
        <f>IF(N(' Tab.V.4.4A'!J23),' Tab.V.4.4A'!J23/' Tab.V.4.4A'!$AE23*100,' Tab.V.4.4A'!J23)</f>
        <v>0</v>
      </c>
      <c r="K23" s="298">
        <f>IF(N(' Tab.V.4.4A'!K23),' Tab.V.4.4A'!K23/' Tab.V.4.4A'!$AE23*100,' Tab.V.4.4A'!K23)</f>
        <v>2.7572122604496982</v>
      </c>
      <c r="L23" s="298">
        <f>IF(N(' Tab.V.4.4A'!L23),' Tab.V.4.4A'!L23/' Tab.V.4.4A'!$AE23*100,' Tab.V.4.4A'!L23)</f>
        <v>1.2510764468410469</v>
      </c>
      <c r="M23" s="298">
        <f>IF(N(' Tab.V.4.4A'!M23),' Tab.V.4.4A'!M23/' Tab.V.4.4A'!$AE23*100,' Tab.V.4.4A'!M23)</f>
        <v>0.77318981133036935</v>
      </c>
      <c r="N23" s="298">
        <f>IF(N(' Tab.V.4.4A'!N23),' Tab.V.4.4A'!N23/' Tab.V.4.4A'!$AE23*100,' Tab.V.4.4A'!N23)</f>
        <v>0.45133585425883199</v>
      </c>
      <c r="O23" s="298">
        <f>IF(N(' Tab.V.4.4A'!O23),' Tab.V.4.4A'!O23/' Tab.V.4.4A'!$AE23*100,' Tab.V.4.4A'!O23)</f>
        <v>15.389096751792824</v>
      </c>
      <c r="P23" s="298">
        <f>IF(N(' Tab.V.4.4A'!P23),' Tab.V.4.4A'!P23/' Tab.V.4.4A'!$AE23*100,' Tab.V.4.4A'!P23)</f>
        <v>4.8919925466531584</v>
      </c>
      <c r="Q23" s="255"/>
      <c r="R23" s="297" t="s">
        <v>27</v>
      </c>
      <c r="S23" s="298">
        <f>IF(N(' Tab.V.4.4A'!S23),' Tab.V.4.4A'!S23/' Tab.V.4.4A'!$AE23*100,' Tab.V.4.4A'!S23)</f>
        <v>34.506635620406627</v>
      </c>
      <c r="T23" s="298">
        <f>IF(N(' Tab.V.4.4A'!T23),' Tab.V.4.4A'!T23/' Tab.V.4.4A'!$AE23*100,' Tab.V.4.4A'!T23)</f>
        <v>15.111763552838479</v>
      </c>
      <c r="U23" s="298">
        <f>IF(N(' Tab.V.4.4A'!U23),' Tab.V.4.4A'!U23/' Tab.V.4.4A'!$AE23*100,' Tab.V.4.4A'!U23)</f>
        <v>13.19253984000777</v>
      </c>
      <c r="V23" s="298">
        <f>IF(N(' Tab.V.4.4A'!V23),' Tab.V.4.4A'!V23/' Tab.V.4.4A'!$AE23*100,' Tab.V.4.4A'!V23)</f>
        <v>2.8127419476746729</v>
      </c>
      <c r="W23" s="298">
        <f>IF(N(' Tab.V.4.4A'!W23),' Tab.V.4.4A'!W23/' Tab.V.4.4A'!$AE23*100,' Tab.V.4.4A'!W23)</f>
        <v>1.6439822235995878</v>
      </c>
      <c r="X23" s="298">
        <f>IF(N(' Tab.V.4.4A'!X23),' Tab.V.4.4A'!X23/' Tab.V.4.4A'!$AE23*100,' Tab.V.4.4A'!X23)</f>
        <v>7.0333648309310645E-2</v>
      </c>
      <c r="Y23" s="298">
        <f>IF(N(' Tab.V.4.4A'!Y23),' Tab.V.4.4A'!Y23/' Tab.V.4.4A'!$AE23*100,' Tab.V.4.4A'!Y23)</f>
        <v>0</v>
      </c>
      <c r="Z23" s="299">
        <f>' Tab.V.4.4A'!Z23/' Tab.V.4.4A'!$AE23*100</f>
        <v>9.342472973603801</v>
      </c>
      <c r="AA23" s="299">
        <f>' Tab.V.4.4A'!AA23/' Tab.V.4.4A'!$AE23*100</f>
        <v>17.864698864223076</v>
      </c>
      <c r="AB23" s="299">
        <f>' Tab.V.4.4A'!AB23/' Tab.V.4.4A'!$AE23*100</f>
        <v>72.229989379489595</v>
      </c>
      <c r="AC23" s="299">
        <f>' Tab.V.4.4A'!AC23/' Tab.V.4.4A'!$AE23*100</f>
        <v>99.437161217316472</v>
      </c>
      <c r="AD23" s="298">
        <f>IF(N(' Tab.V.4.4A'!AD23),' Tab.V.4.4A'!AD23/' Tab.V.4.4A'!$AE23*100,' Tab.V.4.4A'!AD23)</f>
        <v>0.56283878268351684</v>
      </c>
      <c r="AE23" s="299">
        <v>100</v>
      </c>
    </row>
    <row r="24" spans="1:31" s="167" customFormat="1" x14ac:dyDescent="0.2">
      <c r="A24" s="297" t="s">
        <v>28</v>
      </c>
      <c r="B24" s="298">
        <f>IF(N(' Tab.V.4.4A'!B24),' Tab.V.4.4A'!B24/' Tab.V.4.4A'!$AE24*100,' Tab.V.4.4A'!B24)</f>
        <v>0.75416859125121583</v>
      </c>
      <c r="C24" s="298">
        <f>IF(N(' Tab.V.4.4A'!C24),' Tab.V.4.4A'!C24/' Tab.V.4.4A'!$AE24*100,' Tab.V.4.4A'!C24)</f>
        <v>9.0758924942442396E-3</v>
      </c>
      <c r="D24" s="298">
        <f>IF(N(' Tab.V.4.4A'!D24),' Tab.V.4.4A'!D24/' Tab.V.4.4A'!$AE24*100,' Tab.V.4.4A'!D24)</f>
        <v>4.7065146832104832E-2</v>
      </c>
      <c r="E24" s="298">
        <f>IF(N(' Tab.V.4.4A'!E24),' Tab.V.4.4A'!E24/' Tab.V.4.4A'!$AE24*100,' Tab.V.4.4A'!E24)</f>
        <v>3.4820390735002058</v>
      </c>
      <c r="F24" s="298">
        <f>IF(N(' Tab.V.4.4A'!F24),' Tab.V.4.4A'!F24/' Tab.V.4.4A'!$AE24*100,' Tab.V.4.4A'!F24)</f>
        <v>9.6680262389739202E-2</v>
      </c>
      <c r="G24" s="298">
        <f>IF(N(' Tab.V.4.4A'!G24),' Tab.V.4.4A'!G24/' Tab.V.4.4A'!$AE24*100,' Tab.V.4.4A'!G24)</f>
        <v>6.415253510372218E-2</v>
      </c>
      <c r="H24" s="298">
        <f>IF(N(' Tab.V.4.4A'!H24),' Tab.V.4.4A'!H24/' Tab.V.4.4A'!$AE24*100,' Tab.V.4.4A'!H24)</f>
        <v>3.2527727286017029E-2</v>
      </c>
      <c r="I24" s="298">
        <f>IF(N(' Tab.V.4.4A'!I24),' Tab.V.4.4A'!I24/' Tab.V.4.4A'!$AE24*100,' Tab.V.4.4A'!I24)</f>
        <v>2.3287507734123269</v>
      </c>
      <c r="J24" s="298">
        <f>IF(N(' Tab.V.4.4A'!J24),' Tab.V.4.4A'!J24/' Tab.V.4.4A'!$AE24*100,' Tab.V.4.4A'!J24)</f>
        <v>0.38192936539421418</v>
      </c>
      <c r="K24" s="298">
        <f>IF(N(' Tab.V.4.4A'!K24),' Tab.V.4.4A'!K24/' Tab.V.4.4A'!$AE24*100,' Tab.V.4.4A'!K24)</f>
        <v>2.0967066753316712</v>
      </c>
      <c r="L24" s="298">
        <f>IF(N(' Tab.V.4.4A'!L24),' Tab.V.4.4A'!L24/' Tab.V.4.4A'!$AE24*100,' Tab.V.4.4A'!L24)</f>
        <v>1.4145346892611879</v>
      </c>
      <c r="M24" s="298">
        <f>IF(N(' Tab.V.4.4A'!M24),' Tab.V.4.4A'!M24/' Tab.V.4.4A'!$AE24*100,' Tab.V.4.4A'!M24)</f>
        <v>1.2031147607915926</v>
      </c>
      <c r="N24" s="298">
        <f>IF(N(' Tab.V.4.4A'!N24),' Tab.V.4.4A'!N24/' Tab.V.4.4A'!$AE24*100,' Tab.V.4.4A'!N24)</f>
        <v>0.63154708385219671</v>
      </c>
      <c r="O24" s="298">
        <f>IF(N(' Tab.V.4.4A'!O24),' Tab.V.4.4A'!O24/' Tab.V.4.4A'!$AE24*100,' Tab.V.4.4A'!O24)</f>
        <v>8.8884450678004452</v>
      </c>
      <c r="P24" s="298">
        <f>IF(N(' Tab.V.4.4A'!P24),' Tab.V.4.4A'!P24/' Tab.V.4.4A'!$AE24*100,' Tab.V.4.4A'!P24)</f>
        <v>3.2129357782535832</v>
      </c>
      <c r="Q24" s="255"/>
      <c r="R24" s="297" t="s">
        <v>28</v>
      </c>
      <c r="S24" s="298">
        <f>IF(N(' Tab.V.4.4A'!S24),' Tab.V.4.4A'!S24/' Tab.V.4.4A'!$AE24*100,' Tab.V.4.4A'!S24)</f>
        <v>1.4719022510976474</v>
      </c>
      <c r="T24" s="298">
        <f>IF(N(' Tab.V.4.4A'!T24),' Tab.V.4.4A'!T24/' Tab.V.4.4A'!$AE24*100,' Tab.V.4.4A'!T24)</f>
        <v>58.25376970922882</v>
      </c>
      <c r="U24" s="298">
        <f>IF(N(' Tab.V.4.4A'!U24),' Tab.V.4.4A'!U24/' Tab.V.4.4A'!$AE24*100,' Tab.V.4.4A'!U24)</f>
        <v>7.9340218932873432</v>
      </c>
      <c r="V24" s="298">
        <f>IF(N(' Tab.V.4.4A'!V24),' Tab.V.4.4A'!V24/' Tab.V.4.4A'!$AE24*100,' Tab.V.4.4A'!V24)</f>
        <v>3.2288711540162649</v>
      </c>
      <c r="W24" s="298">
        <f>IF(N(' Tab.V.4.4A'!W24),' Tab.V.4.4A'!W24/' Tab.V.4.4A'!$AE24*100,' Tab.V.4.4A'!W24)</f>
        <v>1.6808885286271273</v>
      </c>
      <c r="X24" s="298">
        <f>IF(N(' Tab.V.4.4A'!X24),' Tab.V.4.4A'!X24/' Tab.V.4.4A'!$AE24*100,' Tab.V.4.4A'!X24)</f>
        <v>2.1211119278747046</v>
      </c>
      <c r="Y24" s="298">
        <f>IF(N(' Tab.V.4.4A'!Y24),' Tab.V.4.4A'!Y24/' Tab.V.4.4A'!$AE24*100,' Tab.V.4.4A'!Y24)</f>
        <v>0</v>
      </c>
      <c r="Z24" s="299">
        <f>' Tab.V.4.4A'!Z24/' Tab.V.4.4A'!$AE24*100</f>
        <v>9.1964157806057205</v>
      </c>
      <c r="AA24" s="299">
        <f>' Tab.V.4.4A'!AA24/' Tab.V.4.4A'!$AE24*100</f>
        <v>12.13764160170542</v>
      </c>
      <c r="AB24" s="299">
        <f>' Tab.V.4.4A'!AB24/' Tab.V.4.4A'!$AE24*100</f>
        <v>77.903501242385488</v>
      </c>
      <c r="AC24" s="299">
        <f>' Tab.V.4.4A'!AC24/' Tab.V.4.4A'!$AE24*100</f>
        <v>99.237558624696618</v>
      </c>
      <c r="AD24" s="299">
        <f>' Tab.V.4.4A'!AD24/' Tab.V.4.4A'!$AE24*100</f>
        <v>0.76244137530337175</v>
      </c>
      <c r="AE24" s="299">
        <f t="shared" si="0"/>
        <v>99.999999999999986</v>
      </c>
    </row>
    <row r="25" spans="1:31" s="167" customFormat="1" x14ac:dyDescent="0.2">
      <c r="A25" s="297" t="s">
        <v>29</v>
      </c>
      <c r="B25" s="298">
        <f>IF(N(' Tab.V.4.4A'!B25),' Tab.V.4.4A'!B25/' Tab.V.4.4A'!$AE25*100,' Tab.V.4.4A'!B25)</f>
        <v>1.2424173126981752</v>
      </c>
      <c r="C25" s="298">
        <f>IF(N(' Tab.V.4.4A'!C25),' Tab.V.4.4A'!C25/' Tab.V.4.4A'!$AE25*100,' Tab.V.4.4A'!C25)</f>
        <v>0</v>
      </c>
      <c r="D25" s="298">
        <f>IF(N(' Tab.V.4.4A'!D25),' Tab.V.4.4A'!D25/' Tab.V.4.4A'!$AE25*100,' Tab.V.4.4A'!D25)</f>
        <v>0.11746495718536203</v>
      </c>
      <c r="E25" s="298">
        <f>IF(N(' Tab.V.4.4A'!E25),' Tab.V.4.4A'!E25/' Tab.V.4.4A'!$AE25*100,' Tab.V.4.4A'!E25)</f>
        <v>2.7657660417654868</v>
      </c>
      <c r="F25" s="298">
        <f>IF(N(' Tab.V.4.4A'!F25),' Tab.V.4.4A'!F25/' Tab.V.4.4A'!$AE25*100,' Tab.V.4.4A'!F25)</f>
        <v>0.18612353493423003</v>
      </c>
      <c r="G25" s="298">
        <f>IF(N(' Tab.V.4.4A'!G25),' Tab.V.4.4A'!G25/' Tab.V.4.4A'!$AE25*100,' Tab.V.4.4A'!G25)</f>
        <v>5.3352994649721909E-2</v>
      </c>
      <c r="H25" s="298">
        <f>IF(N(' Tab.V.4.4A'!H25),' Tab.V.4.4A'!H25/' Tab.V.4.4A'!$AE25*100,' Tab.V.4.4A'!H25)</f>
        <v>0.13277054028450813</v>
      </c>
      <c r="I25" s="298">
        <f>IF(N(' Tab.V.4.4A'!I25),' Tab.V.4.4A'!I25/' Tab.V.4.4A'!$AE25*100,' Tab.V.4.4A'!I25)</f>
        <v>2.2289321189550733</v>
      </c>
      <c r="J25" s="298">
        <f>IF(N(' Tab.V.4.4A'!J25),' Tab.V.4.4A'!J25/' Tab.V.4.4A'!$AE25*100,' Tab.V.4.4A'!J25)</f>
        <v>0.55132604507011462</v>
      </c>
      <c r="K25" s="298">
        <f>IF(N(' Tab.V.4.4A'!K25),' Tab.V.4.4A'!K25/' Tab.V.4.4A'!$AE25*100,' Tab.V.4.4A'!K25)</f>
        <v>3.0708095196717942</v>
      </c>
      <c r="L25" s="298">
        <f>IF(N(' Tab.V.4.4A'!L25),' Tab.V.4.4A'!L25/' Tab.V.4.4A'!$AE25*100,' Tab.V.4.4A'!L25)</f>
        <v>0.92568378606238577</v>
      </c>
      <c r="M25" s="298">
        <f>IF(N(' Tab.V.4.4A'!M25),' Tab.V.4.4A'!M25/' Tab.V.4.4A'!$AE25*100,' Tab.V.4.4A'!M25)</f>
        <v>0.56321585913242378</v>
      </c>
      <c r="N25" s="298">
        <f>IF(N(' Tab.V.4.4A'!N25),' Tab.V.4.4A'!N25/' Tab.V.4.4A'!$AE25*100,' Tab.V.4.4A'!N25)</f>
        <v>0.75984356992794355</v>
      </c>
      <c r="O25" s="298">
        <f>IF(N(' Tab.V.4.4A'!O25),' Tab.V.4.4A'!O25/' Tab.V.4.4A'!$AE25*100,' Tab.V.4.4A'!O25)</f>
        <v>2.1101527316913815</v>
      </c>
      <c r="P25" s="298">
        <f>IF(N(' Tab.V.4.4A'!P25),' Tab.V.4.4A'!P25/' Tab.V.4.4A'!$AE25*100,' Tab.V.4.4A'!P25)</f>
        <v>1.6372741358207255</v>
      </c>
      <c r="Q25" s="255"/>
      <c r="R25" s="297" t="s">
        <v>29</v>
      </c>
      <c r="S25" s="298">
        <f>IF(N(' Tab.V.4.4A'!S25),' Tab.V.4.4A'!S25/' Tab.V.4.4A'!$AE25*100,' Tab.V.4.4A'!S25)</f>
        <v>0.90214433754069678</v>
      </c>
      <c r="T25" s="298">
        <f>IF(N(' Tab.V.4.4A'!T25),' Tab.V.4.4A'!T25/' Tab.V.4.4A'!$AE25*100,' Tab.V.4.4A'!T25)</f>
        <v>9.7505838692642897</v>
      </c>
      <c r="U25" s="298">
        <f>IF(N(' Tab.V.4.4A'!U25),' Tab.V.4.4A'!U25/' Tab.V.4.4A'!$AE25*100,' Tab.V.4.4A'!U25)</f>
        <v>63.362601951760432</v>
      </c>
      <c r="V25" s="298">
        <f>IF(N(' Tab.V.4.4A'!V25),' Tab.V.4.4A'!V25/' Tab.V.4.4A'!$AE25*100,' Tab.V.4.4A'!V25)</f>
        <v>5.4204771971053178</v>
      </c>
      <c r="W25" s="298">
        <f>IF(N(' Tab.V.4.4A'!W25),' Tab.V.4.4A'!W25/' Tab.V.4.4A'!$AE25*100,' Tab.V.4.4A'!W25)</f>
        <v>2.9430067278039647</v>
      </c>
      <c r="X25" s="298">
        <f>IF(N(' Tab.V.4.4A'!X25),' Tab.V.4.4A'!X25/' Tab.V.4.4A'!$AE25*100,' Tab.V.4.4A'!X25)</f>
        <v>0.82317438862760972</v>
      </c>
      <c r="Y25" s="298">
        <f>IF(N(' Tab.V.4.4A'!Y25),' Tab.V.4.4A'!Y25/' Tab.V.4.4A'!$AE25*100,' Tab.V.4.4A'!Y25)</f>
        <v>0.16106157099440857</v>
      </c>
      <c r="Z25" s="299">
        <f>' Tab.V.4.4A'!Z25/' Tab.V.4.4A'!$AE25*100</f>
        <v>10.162839530280236</v>
      </c>
      <c r="AA25" s="299">
        <f>' Tab.V.4.4A'!AA25/' Tab.V.4.4A'!$AE25*100</f>
        <v>4.3588959468141351</v>
      </c>
      <c r="AB25" s="299">
        <f>' Tab.V.4.4A'!AB25/' Tab.V.4.4A'!$AE25*100</f>
        <v>85.000324178917438</v>
      </c>
      <c r="AC25" s="299">
        <f>' Tab.V.4.4A'!AC25/' Tab.V.4.4A'!$AE25*100</f>
        <v>99.522059656011805</v>
      </c>
      <c r="AD25" s="299">
        <f>' Tab.V.4.4A'!AD25/' Tab.V.4.4A'!$AE25*100</f>
        <v>0.4779403439881858</v>
      </c>
      <c r="AE25" s="299">
        <f t="shared" si="0"/>
        <v>99.999999999999986</v>
      </c>
    </row>
    <row r="26" spans="1:31" s="167" customFormat="1" x14ac:dyDescent="0.2">
      <c r="A26" s="297" t="s">
        <v>30</v>
      </c>
      <c r="B26" s="298">
        <f>IF(N(' Tab.V.4.4A'!B26),' Tab.V.4.4A'!B26/' Tab.V.4.4A'!$AE26*100,' Tab.V.4.4A'!B26)</f>
        <v>0.67663571013499624</v>
      </c>
      <c r="C26" s="298">
        <f>IF(N(' Tab.V.4.4A'!C26),' Tab.V.4.4A'!C26/' Tab.V.4.4A'!$AE26*100,' Tab.V.4.4A'!C26)</f>
        <v>0</v>
      </c>
      <c r="D26" s="298">
        <f>IF(N(' Tab.V.4.4A'!D26),' Tab.V.4.4A'!D26/' Tab.V.4.4A'!$AE26*100,' Tab.V.4.4A'!D26)</f>
        <v>2.5524264444597683E-2</v>
      </c>
      <c r="E26" s="298">
        <f>IF(N(' Tab.V.4.4A'!E26),' Tab.V.4.4A'!E26/' Tab.V.4.4A'!$AE26*100,' Tab.V.4.4A'!E26)</f>
        <v>2.1405886956500524</v>
      </c>
      <c r="F26" s="298">
        <f>IF(N(' Tab.V.4.4A'!F26),' Tab.V.4.4A'!F26/' Tab.V.4.4A'!$AE26*100,' Tab.V.4.4A'!F26)</f>
        <v>0</v>
      </c>
      <c r="G26" s="298">
        <f>IF(N(' Tab.V.4.4A'!G26),' Tab.V.4.4A'!G26/' Tab.V.4.4A'!$AE26*100,' Tab.V.4.4A'!G26)</f>
        <v>0</v>
      </c>
      <c r="H26" s="298">
        <f>IF(N(' Tab.V.4.4A'!H26),' Tab.V.4.4A'!H26/' Tab.V.4.4A'!$AE26*100,' Tab.V.4.4A'!H26)</f>
        <v>0</v>
      </c>
      <c r="I26" s="298">
        <f>IF(N(' Tab.V.4.4A'!I26),' Tab.V.4.4A'!I26/' Tab.V.4.4A'!$AE26*100,' Tab.V.4.4A'!I26)</f>
        <v>0.35966610205682203</v>
      </c>
      <c r="J26" s="298">
        <f>IF(N(' Tab.V.4.4A'!J26),' Tab.V.4.4A'!J26/' Tab.V.4.4A'!$AE26*100,' Tab.V.4.4A'!J26)</f>
        <v>0.5811691011630008</v>
      </c>
      <c r="K26" s="298">
        <f>IF(N(' Tab.V.4.4A'!K26),' Tab.V.4.4A'!K26/' Tab.V.4.4A'!$AE26*100,' Tab.V.4.4A'!K26)</f>
        <v>2.0512376301195925</v>
      </c>
      <c r="L26" s="298">
        <f>IF(N(' Tab.V.4.4A'!L26),' Tab.V.4.4A'!L26/' Tab.V.4.4A'!$AE26*100,' Tab.V.4.4A'!L26)</f>
        <v>0.91522720847251116</v>
      </c>
      <c r="M26" s="298">
        <f>IF(N(' Tab.V.4.4A'!M26),' Tab.V.4.4A'!M26/' Tab.V.4.4A'!$AE26*100,' Tab.V.4.4A'!M26)</f>
        <v>5.8705808222574672E-2</v>
      </c>
      <c r="N26" s="298">
        <f>IF(N(' Tab.V.4.4A'!N26),' Tab.V.4.4A'!N26/' Tab.V.4.4A'!$AE26*100,' Tab.V.4.4A'!N26)</f>
        <v>0.51846576953778856</v>
      </c>
      <c r="O26" s="298">
        <f>IF(N(' Tab.V.4.4A'!O26),' Tab.V.4.4A'!O26/' Tab.V.4.4A'!$AE26*100,' Tab.V.4.4A'!O26)</f>
        <v>5.2970794478801331</v>
      </c>
      <c r="P26" s="298">
        <f>IF(N(' Tab.V.4.4A'!P26),' Tab.V.4.4A'!P26/' Tab.V.4.4A'!$AE26*100,' Tab.V.4.4A'!P26)</f>
        <v>2.641161227504206</v>
      </c>
      <c r="Q26" s="255"/>
      <c r="R26" s="297" t="s">
        <v>30</v>
      </c>
      <c r="S26" s="298">
        <f>IF(N(' Tab.V.4.4A'!S26),' Tab.V.4.4A'!S26/' Tab.V.4.4A'!$AE26*100,' Tab.V.4.4A'!S26)</f>
        <v>0.97532090380635839</v>
      </c>
      <c r="T26" s="298">
        <f>IF(N(' Tab.V.4.4A'!T26),' Tab.V.4.4A'!T26/' Tab.V.4.4A'!$AE26*100,' Tab.V.4.4A'!T26)</f>
        <v>27.879575843275113</v>
      </c>
      <c r="U26" s="298">
        <f>IF(N(' Tab.V.4.4A'!U26),' Tab.V.4.4A'!U26/' Tab.V.4.4A'!$AE26*100,' Tab.V.4.4A'!U26)</f>
        <v>20.366196821224918</v>
      </c>
      <c r="V26" s="298">
        <f>IF(N(' Tab.V.4.4A'!V26),' Tab.V.4.4A'!V26/' Tab.V.4.4A'!$AE26*100,' Tab.V.4.4A'!V26)</f>
        <v>24.392540793445754</v>
      </c>
      <c r="W26" s="298">
        <f>IF(N(' Tab.V.4.4A'!W26),' Tab.V.4.4A'!W26/' Tab.V.4.4A'!$AE26*100,' Tab.V.4.4A'!W26)</f>
        <v>9.5670693255361527</v>
      </c>
      <c r="X26" s="298">
        <f>IF(N(' Tab.V.4.4A'!X26),' Tab.V.4.4A'!X26/' Tab.V.4.4A'!$AE26*100,' Tab.V.4.4A'!X26)</f>
        <v>1.3964332277005551</v>
      </c>
      <c r="Y26" s="298">
        <f>IF(N(' Tab.V.4.4A'!Y26),' Tab.V.4.4A'!Y26/' Tab.V.4.4A'!$AE26*100,' Tab.V.4.4A'!Y26)</f>
        <v>0</v>
      </c>
      <c r="Z26" s="299">
        <f>' Tab.V.4.4A'!Z26/' Tab.V.4.4A'!$AE26*100</f>
        <v>5.8348215035690609</v>
      </c>
      <c r="AA26" s="299">
        <f>' Tab.V.4.4A'!AA26/' Tab.V.4.4A'!$AE26*100</f>
        <v>6.7894782341130071</v>
      </c>
      <c r="AB26" s="299">
        <f>' Tab.V.4.4A'!AB26/' Tab.V.4.4A'!$AE26*100</f>
        <v>87.218298142493069</v>
      </c>
      <c r="AC26" s="299">
        <f>' Tab.V.4.4A'!AC26/' Tab.V.4.4A'!$AE26*100</f>
        <v>99.842597880175134</v>
      </c>
      <c r="AD26" s="299">
        <f>' Tab.V.4.4A'!AD26/' Tab.V.4.4A'!$AE26*100</f>
        <v>0.15740211982486976</v>
      </c>
      <c r="AE26" s="299">
        <f t="shared" si="0"/>
        <v>100</v>
      </c>
    </row>
    <row r="27" spans="1:31" s="167" customFormat="1" x14ac:dyDescent="0.2">
      <c r="A27" s="297" t="s">
        <v>31</v>
      </c>
      <c r="B27" s="298">
        <f>IF(N(' Tab.V.4.4A'!B27),' Tab.V.4.4A'!B27/' Tab.V.4.4A'!$AE27*100,' Tab.V.4.4A'!B27)</f>
        <v>7.3021274372610342E-2</v>
      </c>
      <c r="C27" s="298">
        <f>IF(N(' Tab.V.4.4A'!C27),' Tab.V.4.4A'!C27/' Tab.V.4.4A'!$AE27*100,' Tab.V.4.4A'!C27)</f>
        <v>0</v>
      </c>
      <c r="D27" s="298">
        <f>IF(N(' Tab.V.4.4A'!D27),' Tab.V.4.4A'!D27/' Tab.V.4.4A'!$AE27*100,' Tab.V.4.4A'!D27)</f>
        <v>0.40069740849685659</v>
      </c>
      <c r="E27" s="298">
        <f>IF(N(' Tab.V.4.4A'!E27),' Tab.V.4.4A'!E27/' Tab.V.4.4A'!$AE27*100,' Tab.V.4.4A'!E27)</f>
        <v>1.1890829770064339</v>
      </c>
      <c r="F27" s="298">
        <f>IF(N(' Tab.V.4.4A'!F27),' Tab.V.4.4A'!F27/' Tab.V.4.4A'!$AE27*100,' Tab.V.4.4A'!F27)</f>
        <v>0.48332910665362133</v>
      </c>
      <c r="G27" s="298">
        <f>IF(N(' Tab.V.4.4A'!G27),' Tab.V.4.4A'!G27/' Tab.V.4.4A'!$AE27*100,' Tab.V.4.4A'!G27)</f>
        <v>0.23945919978686389</v>
      </c>
      <c r="H27" s="298">
        <f>IF(N(' Tab.V.4.4A'!H27),' Tab.V.4.4A'!H27/' Tab.V.4.4A'!$AE27*100,' Tab.V.4.4A'!H27)</f>
        <v>0.24386990686675736</v>
      </c>
      <c r="I27" s="298">
        <f>IF(N(' Tab.V.4.4A'!I27),' Tab.V.4.4A'!I27/' Tab.V.4.4A'!$AE27*100,' Tab.V.4.4A'!I27)</f>
        <v>0.65901403544486825</v>
      </c>
      <c r="J27" s="298">
        <f>IF(N(' Tab.V.4.4A'!J27),' Tab.V.4.4A'!J27/' Tab.V.4.4A'!$AE27*100,' Tab.V.4.4A'!J27)</f>
        <v>0.15840297098623463</v>
      </c>
      <c r="K27" s="298">
        <f>IF(N(' Tab.V.4.4A'!K27),' Tab.V.4.4A'!K27/' Tab.V.4.4A'!$AE27*100,' Tab.V.4.4A'!K27)</f>
        <v>1.3321080769525555</v>
      </c>
      <c r="L27" s="298">
        <f>IF(N(' Tab.V.4.4A'!L27),' Tab.V.4.4A'!L27/' Tab.V.4.4A'!$AE27*100,' Tab.V.4.4A'!L27)</f>
        <v>0.29837135682281074</v>
      </c>
      <c r="M27" s="298">
        <f>IF(N(' Tab.V.4.4A'!M27),' Tab.V.4.4A'!M27/' Tab.V.4.4A'!$AE27*100,' Tab.V.4.4A'!M27)</f>
        <v>0.94293046092513688</v>
      </c>
      <c r="N27" s="298">
        <f>IF(N(' Tab.V.4.4A'!N27),' Tab.V.4.4A'!N27/' Tab.V.4.4A'!$AE27*100,' Tab.V.4.4A'!N27)</f>
        <v>0.46038547660173407</v>
      </c>
      <c r="O27" s="298">
        <f>IF(N(' Tab.V.4.4A'!O27),' Tab.V.4.4A'!O27/' Tab.V.4.4A'!$AE27*100,' Tab.V.4.4A'!O27)</f>
        <v>1.2438763593092685</v>
      </c>
      <c r="P27" s="298">
        <f>IF(N(' Tab.V.4.4A'!P27),' Tab.V.4.4A'!P27/' Tab.V.4.4A'!$AE27*100,' Tab.V.4.4A'!P27)</f>
        <v>1.1061774082421345</v>
      </c>
      <c r="Q27" s="255"/>
      <c r="R27" s="297" t="s">
        <v>31</v>
      </c>
      <c r="S27" s="298">
        <f>IF(N(' Tab.V.4.4A'!S27),' Tab.V.4.4A'!S27/' Tab.V.4.4A'!$AE27*100,' Tab.V.4.4A'!S27)</f>
        <v>1.2828251643366165E-2</v>
      </c>
      <c r="T27" s="298">
        <f>IF(N(' Tab.V.4.4A'!T27),' Tab.V.4.4A'!T27/' Tab.V.4.4A'!$AE27*100,' Tab.V.4.4A'!T27)</f>
        <v>5.8838528280018263</v>
      </c>
      <c r="U27" s="298">
        <f>IF(N(' Tab.V.4.4A'!U27),' Tab.V.4.4A'!U27/' Tab.V.4.4A'!$AE27*100,' Tab.V.4.4A'!U27)</f>
        <v>8.3449787029539859</v>
      </c>
      <c r="V27" s="298">
        <f>IF(N(' Tab.V.4.4A'!V27),' Tab.V.4.4A'!V27/' Tab.V.4.4A'!$AE27*100,' Tab.V.4.4A'!V27)</f>
        <v>0.97411881960515045</v>
      </c>
      <c r="W27" s="298">
        <f>IF(N(' Tab.V.4.4A'!W27),' Tab.V.4.4A'!W27/' Tab.V.4.4A'!$AE27*100,' Tab.V.4.4A'!W27)</f>
        <v>70.515769195468394</v>
      </c>
      <c r="X27" s="298">
        <f>IF(N(' Tab.V.4.4A'!X27),' Tab.V.4.4A'!X27/' Tab.V.4.4A'!$AE27*100,' Tab.V.4.4A'!X27)</f>
        <v>5.9210552905130065</v>
      </c>
      <c r="Y27" s="298">
        <f>IF(N(' Tab.V.4.4A'!Y27),' Tab.V.4.4A'!Y27/' Tab.V.4.4A'!$AE27*100,' Tab.V.4.4A'!Y27)</f>
        <v>0</v>
      </c>
      <c r="Z27" s="299">
        <f>' Tab.V.4.4A'!Z27/' Tab.V.4.4A'!$AE27*100</f>
        <v>4.2956558499131807</v>
      </c>
      <c r="AA27" s="299">
        <f>' Tab.V.4.4A'!AA27/' Tab.V.4.4A'!$AE27*100</f>
        <v>2.94556365365895</v>
      </c>
      <c r="AB27" s="299">
        <f>' Tab.V.4.4A'!AB27/' Tab.V.4.4A'!$AE27*100</f>
        <v>92.75878049642786</v>
      </c>
      <c r="AC27" s="299">
        <f>' Tab.V.4.4A'!AC27/' Tab.V.4.4A'!$AE27*100</f>
        <v>100</v>
      </c>
      <c r="AD27" s="298">
        <f>IF(N(' Tab.V.4.4A'!AD27),' Tab.V.4.4A'!AD27/' Tab.V.4.4A'!$AE27*100,' Tab.V.4.4A'!AD27)</f>
        <v>0</v>
      </c>
      <c r="AE27" s="299">
        <f t="shared" si="0"/>
        <v>100</v>
      </c>
    </row>
    <row r="28" spans="1:31" s="167" customFormat="1" x14ac:dyDescent="0.2">
      <c r="A28" s="297" t="s">
        <v>32</v>
      </c>
      <c r="B28" s="298">
        <f>IF(N(' Tab.V.4.4A'!B28),' Tab.V.4.4A'!B28/' Tab.V.4.4A'!$AE28*100,' Tab.V.4.4A'!B28)</f>
        <v>0.28185175662311263</v>
      </c>
      <c r="C28" s="298">
        <f>IF(N(' Tab.V.4.4A'!C28),' Tab.V.4.4A'!C28/' Tab.V.4.4A'!$AE28*100,' Tab.V.4.4A'!C28)</f>
        <v>0</v>
      </c>
      <c r="D28" s="298">
        <f>IF(N(' Tab.V.4.4A'!D28),' Tab.V.4.4A'!D28/' Tab.V.4.4A'!$AE28*100,' Tab.V.4.4A'!D28)</f>
        <v>0.14092587831155631</v>
      </c>
      <c r="E28" s="298">
        <f>IF(N(' Tab.V.4.4A'!E28),' Tab.V.4.4A'!E28/' Tab.V.4.4A'!$AE28*100,' Tab.V.4.4A'!E28)</f>
        <v>0.7974276657092475</v>
      </c>
      <c r="F28" s="298">
        <f>IF(N(' Tab.V.4.4A'!F28),' Tab.V.4.4A'!F28/' Tab.V.4.4A'!$AE28*100,' Tab.V.4.4A'!F28)</f>
        <v>0</v>
      </c>
      <c r="G28" s="298">
        <f>IF(N(' Tab.V.4.4A'!G28),' Tab.V.4.4A'!G28/' Tab.V.4.4A'!$AE28*100,' Tab.V.4.4A'!G28)</f>
        <v>0</v>
      </c>
      <c r="H28" s="298">
        <f>IF(N(' Tab.V.4.4A'!H28),' Tab.V.4.4A'!H28/' Tab.V.4.4A'!$AE28*100,' Tab.V.4.4A'!H28)</f>
        <v>0</v>
      </c>
      <c r="I28" s="298">
        <f>IF(N(' Tab.V.4.4A'!I28),' Tab.V.4.4A'!I28/' Tab.V.4.4A'!$AE28*100,' Tab.V.4.4A'!I28)</f>
        <v>0.79896667646564457</v>
      </c>
      <c r="J28" s="298">
        <f>IF(N(' Tab.V.4.4A'!J28),' Tab.V.4.4A'!J28/' Tab.V.4.4A'!$AE28*100,' Tab.V.4.4A'!J28)</f>
        <v>3.7429262451180875E-2</v>
      </c>
      <c r="K28" s="298">
        <f>IF(N(' Tab.V.4.4A'!K28),' Tab.V.4.4A'!K28/' Tab.V.4.4A'!$AE28*100,' Tab.V.4.4A'!K28)</f>
        <v>0.15277006843998636</v>
      </c>
      <c r="L28" s="298">
        <f>IF(N(' Tab.V.4.4A'!L28),' Tab.V.4.4A'!L28/' Tab.V.4.4A'!$AE28*100,' Tab.V.4.4A'!L28)</f>
        <v>0.63001777572268625</v>
      </c>
      <c r="M28" s="298">
        <f>IF(N(' Tab.V.4.4A'!M28),' Tab.V.4.4A'!M28/' Tab.V.4.4A'!$AE28*100,' Tab.V.4.4A'!M28)</f>
        <v>0.14168521072873397</v>
      </c>
      <c r="N28" s="298">
        <f>IF(N(' Tab.V.4.4A'!N28),' Tab.V.4.4A'!N28/' Tab.V.4.4A'!$AE28*100,' Tab.V.4.4A'!N28)</f>
        <v>0.21258184205164848</v>
      </c>
      <c r="O28" s="298">
        <f>IF(N(' Tab.V.4.4A'!O28),' Tab.V.4.4A'!O28/' Tab.V.4.4A'!$AE28*100,' Tab.V.4.4A'!O28)</f>
        <v>0.39059580807608912</v>
      </c>
      <c r="P28" s="298">
        <f>IF(N(' Tab.V.4.4A'!P28),' Tab.V.4.4A'!P28/' Tab.V.4.4A'!$AE28*100,' Tab.V.4.4A'!P28)</f>
        <v>0.25102906749902754</v>
      </c>
      <c r="Q28" s="255"/>
      <c r="R28" s="297" t="s">
        <v>32</v>
      </c>
      <c r="S28" s="298">
        <f>IF(N(' Tab.V.4.4A'!S28),' Tab.V.4.4A'!S28/' Tab.V.4.4A'!$AE28*100,' Tab.V.4.4A'!S28)</f>
        <v>4.1634538471407405E-3</v>
      </c>
      <c r="T28" s="298">
        <f>IF(N(' Tab.V.4.4A'!T28),' Tab.V.4.4A'!T28/' Tab.V.4.4A'!$AE28*100,' Tab.V.4.4A'!T28)</f>
        <v>2.2910758852681434</v>
      </c>
      <c r="U28" s="298">
        <f>IF(N(' Tab.V.4.4A'!U28),' Tab.V.4.4A'!U28/' Tab.V.4.4A'!$AE28*100,' Tab.V.4.4A'!U28)</f>
        <v>0.53403324352092751</v>
      </c>
      <c r="V28" s="298">
        <f>IF(N(' Tab.V.4.4A'!V28),' Tab.V.4.4A'!V28/' Tab.V.4.4A'!$AE28*100,' Tab.V.4.4A'!V28)</f>
        <v>0.20939616800467351</v>
      </c>
      <c r="W28" s="298">
        <f>IF(N(' Tab.V.4.4A'!W28),' Tab.V.4.4A'!W28/' Tab.V.4.4A'!$AE28*100,' Tab.V.4.4A'!W28)</f>
        <v>2.7480103219462206</v>
      </c>
      <c r="X28" s="298">
        <f>IF(N(' Tab.V.4.4A'!X28),' Tab.V.4.4A'!X28/' Tab.V.4.4A'!$AE28*100,' Tab.V.4.4A'!X28)</f>
        <v>90.055543317475085</v>
      </c>
      <c r="Y28" s="298">
        <f>IF(N(' Tab.V.4.4A'!Y28),' Tab.V.4.4A'!Y28/' Tab.V.4.4A'!$AE28*100,' Tab.V.4.4A'!Y28)</f>
        <v>0</v>
      </c>
      <c r="Z28" s="299">
        <f>' Tab.V.4.4A'!Z28/' Tab.V.4.4A'!$AE28*100</f>
        <v>2.209371308000728</v>
      </c>
      <c r="AA28" s="299">
        <f>' Tab.V.4.4A'!AA28/' Tab.V.4.4A'!$AE28*100</f>
        <v>1.3748806365791577</v>
      </c>
      <c r="AB28" s="299">
        <f>' Tab.V.4.4A'!AB28/' Tab.V.4.4A'!$AE28*100</f>
        <v>96.093251457561209</v>
      </c>
      <c r="AC28" s="299">
        <f>' Tab.V.4.4A'!AC28/' Tab.V.4.4A'!$AE28*100</f>
        <v>99.677503402141099</v>
      </c>
      <c r="AD28" s="299">
        <f>' Tab.V.4.4A'!AD28/' Tab.V.4.4A'!$AE28*100</f>
        <v>0.3224965978589065</v>
      </c>
      <c r="AE28" s="299">
        <f t="shared" si="0"/>
        <v>100</v>
      </c>
    </row>
    <row r="29" spans="1:31" s="306" customFormat="1" x14ac:dyDescent="0.2">
      <c r="A29" s="303" t="s">
        <v>33</v>
      </c>
      <c r="B29" s="304">
        <f>IF(N(' Tab.V.4.4A'!B29),' Tab.V.4.4A'!B29/' Tab.V.4.4A'!$AE29*100,' Tab.V.4.4A'!B29)</f>
        <v>3.6798843969996234E-4</v>
      </c>
      <c r="C29" s="304">
        <f>IF(N(' Tab.V.4.4A'!C29),' Tab.V.4.4A'!C29/' Tab.V.4.4A'!$AE29*100,' Tab.V.4.4A'!C29)</f>
        <v>0</v>
      </c>
      <c r="D29" s="304">
        <f>IF(N(' Tab.V.4.4A'!D29),' Tab.V.4.4A'!D29/' Tab.V.4.4A'!$AE29*100,' Tab.V.4.4A'!D29)</f>
        <v>0.14612400205656162</v>
      </c>
      <c r="E29" s="304">
        <f>IF(N(' Tab.V.4.4A'!E29),' Tab.V.4.4A'!E29/' Tab.V.4.4A'!$AE29*100,' Tab.V.4.4A'!E29)</f>
        <v>6.1229093403273836E-2</v>
      </c>
      <c r="F29" s="304">
        <f>IF(N(' Tab.V.4.4A'!F29),' Tab.V.4.4A'!F29/' Tab.V.4.4A'!$AE29*100,' Tab.V.4.4A'!F29)</f>
        <v>0</v>
      </c>
      <c r="G29" s="304">
        <f>IF(N(' Tab.V.4.4A'!G29),' Tab.V.4.4A'!G29/' Tab.V.4.4A'!$AE29*100,' Tab.V.4.4A'!G29)</f>
        <v>0</v>
      </c>
      <c r="H29" s="304">
        <f>IF(N(' Tab.V.4.4A'!H29),' Tab.V.4.4A'!H29/' Tab.V.4.4A'!$AE29*100,' Tab.V.4.4A'!H29)</f>
        <v>0</v>
      </c>
      <c r="I29" s="304">
        <f>IF(N(' Tab.V.4.4A'!I29),' Tab.V.4.4A'!I29/' Tab.V.4.4A'!$AE29*100,' Tab.V.4.4A'!I29)</f>
        <v>7.765565523681113E-2</v>
      </c>
      <c r="J29" s="304">
        <f>IF(N(' Tab.V.4.4A'!J29),' Tab.V.4.4A'!J29/' Tab.V.4.4A'!$AE29*100,' Tab.V.4.4A'!J29)</f>
        <v>0</v>
      </c>
      <c r="K29" s="304">
        <f>IF(N(' Tab.V.4.4A'!K29),' Tab.V.4.4A'!K29/' Tab.V.4.4A'!$AE29*100,' Tab.V.4.4A'!K29)</f>
        <v>0.26983382819428803</v>
      </c>
      <c r="L29" s="304">
        <f>IF(N(' Tab.V.4.4A'!L29),' Tab.V.4.4A'!L29/' Tab.V.4.4A'!$AE29*100,' Tab.V.4.4A'!L29)</f>
        <v>0.23923364624966326</v>
      </c>
      <c r="M29" s="304">
        <f>IF(N(' Tab.V.4.4A'!M29),' Tab.V.4.4A'!M29/' Tab.V.4.4A'!$AE29*100,' Tab.V.4.4A'!M29)</f>
        <v>0</v>
      </c>
      <c r="N29" s="304">
        <f>IF(N(' Tab.V.4.4A'!N29),' Tab.V.4.4A'!N29/' Tab.V.4.4A'!$AE29*100,' Tab.V.4.4A'!N29)</f>
        <v>0</v>
      </c>
      <c r="O29" s="304">
        <f>IF(N(' Tab.V.4.4A'!O29),' Tab.V.4.4A'!O29/' Tab.V.4.4A'!$AE29*100,' Tab.V.4.4A'!O29)</f>
        <v>0.33076126170030723</v>
      </c>
      <c r="P29" s="304">
        <f>IF(N(' Tab.V.4.4A'!P29),' Tab.V.4.4A'!P29/' Tab.V.4.4A'!$AE29*100,' Tab.V.4.4A'!P29)</f>
        <v>0</v>
      </c>
      <c r="Q29" s="255"/>
      <c r="R29" s="303" t="s">
        <v>33</v>
      </c>
      <c r="S29" s="304">
        <f>IF(N(' Tab.V.4.4A'!S29),' Tab.V.4.4A'!S29/' Tab.V.4.4A'!$AE29*100,' Tab.V.4.4A'!S29)</f>
        <v>0</v>
      </c>
      <c r="T29" s="304">
        <f>IF(N(' Tab.V.4.4A'!T29),' Tab.V.4.4A'!T29/' Tab.V.4.4A'!$AE29*100,' Tab.V.4.4A'!T29)</f>
        <v>0</v>
      </c>
      <c r="U29" s="304">
        <f>IF(N(' Tab.V.4.4A'!U29),' Tab.V.4.4A'!U29/' Tab.V.4.4A'!$AE29*100,' Tab.V.4.4A'!U29)</f>
        <v>0</v>
      </c>
      <c r="V29" s="304">
        <f>IF(N(' Tab.V.4.4A'!V29),' Tab.V.4.4A'!V29/' Tab.V.4.4A'!$AE29*100,' Tab.V.4.4A'!V29)</f>
        <v>0</v>
      </c>
      <c r="W29" s="304">
        <f>IF(N(' Tab.V.4.4A'!W29),' Tab.V.4.4A'!W29/' Tab.V.4.4A'!$AE29*100,' Tab.V.4.4A'!W29)</f>
        <v>0</v>
      </c>
      <c r="X29" s="304">
        <f>IF(N(' Tab.V.4.4A'!X29),' Tab.V.4.4A'!X29/' Tab.V.4.4A'!$AE29*100,' Tab.V.4.4A'!X29)</f>
        <v>0</v>
      </c>
      <c r="Y29" s="298">
        <f>IF(N(' Tab.V.4.4A'!Y29),' Tab.V.4.4A'!Y29/' Tab.V.4.4A'!$AE29*100,' Tab.V.4.4A'!Y29)</f>
        <v>98.805895864675293</v>
      </c>
      <c r="Z29" s="305">
        <f>' Tab.V.4.4A'!Z29/' Tab.V.4.4A'!$AE29*100</f>
        <v>0.55521056733063456</v>
      </c>
      <c r="AA29" s="305">
        <f>' Tab.V.4.4A'!AA29/' Tab.V.4.4A'!$AE29*100</f>
        <v>0.56999490794997043</v>
      </c>
      <c r="AB29" s="305">
        <f>' Tab.V.4.4A'!AB29/' Tab.V.4.4A'!$AE29*100</f>
        <v>98.805895864675293</v>
      </c>
      <c r="AC29" s="305">
        <f>' Tab.V.4.4A'!AC29/' Tab.V.4.4A'!$AE29*100</f>
        <v>99.931101339955887</v>
      </c>
      <c r="AD29" s="305">
        <f>' Tab.V.4.4A'!AD29/' Tab.V.4.4A'!$AE29*100</f>
        <v>6.8898660044118154E-2</v>
      </c>
      <c r="AE29" s="305">
        <f t="shared" si="0"/>
        <v>100</v>
      </c>
    </row>
    <row r="30" spans="1:31" s="167" customFormat="1" x14ac:dyDescent="0.2">
      <c r="A30" s="297" t="s">
        <v>83</v>
      </c>
      <c r="B30" s="298">
        <f>IF(N(' Tab.V.4.4A'!B30),' Tab.V.4.4A'!B30/' Tab.V.4.4A'!$AE30*100,' Tab.V.4.4A'!B30)</f>
        <v>13.001649262110407</v>
      </c>
      <c r="C30" s="298">
        <f>IF(N(' Tab.V.4.4A'!C30),' Tab.V.4.4A'!C30/' Tab.V.4.4A'!$AE30*100,' Tab.V.4.4A'!C30)</f>
        <v>0.12322742754632056</v>
      </c>
      <c r="D30" s="298">
        <f>IF(N(' Tab.V.4.4A'!D30),' Tab.V.4.4A'!D30/' Tab.V.4.4A'!$AE30*100,' Tab.V.4.4A'!D30)</f>
        <v>5.2494875090033766</v>
      </c>
      <c r="E30" s="298">
        <f>IF(N(' Tab.V.4.4A'!E30),' Tab.V.4.4A'!E30/' Tab.V.4.4A'!$AE30*100,' Tab.V.4.4A'!E30)</f>
        <v>29.770708711949993</v>
      </c>
      <c r="F30" s="298">
        <f>IF(N(' Tab.V.4.4A'!F30),' Tab.V.4.4A'!F30/' Tab.V.4.4A'!$AE30*100,' Tab.V.4.4A'!F30)</f>
        <v>4.8623183094662057</v>
      </c>
      <c r="G30" s="298">
        <f>IF(N(' Tab.V.4.4A'!G30),' Tab.V.4.4A'!G30/' Tab.V.4.4A'!$AE30*100,' Tab.V.4.4A'!G30)</f>
        <v>2.8895106333133285</v>
      </c>
      <c r="H30" s="298">
        <f>IF(N(' Tab.V.4.4A'!H30),' Tab.V.4.4A'!H30/' Tab.V.4.4A'!$AE30*100,' Tab.V.4.4A'!H30)</f>
        <v>1.9728076761528772</v>
      </c>
      <c r="I30" s="298">
        <f>IF(N(' Tab.V.4.4A'!I30),' Tab.V.4.4A'!I30/' Tab.V.4.4A'!$AE30*100,' Tab.V.4.4A'!I30)</f>
        <v>19.591732027691293</v>
      </c>
      <c r="J30" s="298">
        <f>IF(N(' Tab.V.4.4A'!J30),' Tab.V.4.4A'!J30/' Tab.V.4.4A'!$AE30*100,' Tab.V.4.4A'!J30)</f>
        <v>3.022443687966732</v>
      </c>
      <c r="K30" s="298">
        <f>IF(N(' Tab.V.4.4A'!K30),' Tab.V.4.4A'!K30/' Tab.V.4.4A'!$AE30*100,' Tab.V.4.4A'!K30)</f>
        <v>16.0457827046265</v>
      </c>
      <c r="L30" s="298">
        <f>IF(N(' Tab.V.4.4A'!L30),' Tab.V.4.4A'!L30/' Tab.V.4.4A'!$AE30*100,' Tab.V.4.4A'!L30)</f>
        <v>2.7074476216735475</v>
      </c>
      <c r="M30" s="298">
        <f>IF(N(' Tab.V.4.4A'!M30),' Tab.V.4.4A'!M30/' Tab.V.4.4A'!$AE30*100,' Tab.V.4.4A'!M30)</f>
        <v>0.55330278481677497</v>
      </c>
      <c r="N30" s="298">
        <f>IF(N(' Tab.V.4.4A'!N30),' Tab.V.4.4A'!N30/' Tab.V.4.4A'!$AE30*100,' Tab.V.4.4A'!N30)</f>
        <v>0.71712677487384935</v>
      </c>
      <c r="O30" s="298">
        <f>IF(N(' Tab.V.4.4A'!O30),' Tab.V.4.4A'!O30/' Tab.V.4.4A'!$AE30*100,' Tab.V.4.4A'!O30)</f>
        <v>0.88503621983136715</v>
      </c>
      <c r="P30" s="298">
        <f>IF(N(' Tab.V.4.4A'!P30),' Tab.V.4.4A'!P30/' Tab.V.4.4A'!$AE30*100,' Tab.V.4.4A'!P30)</f>
        <v>0.40617059456748444</v>
      </c>
      <c r="Q30" s="257"/>
      <c r="R30" s="297" t="s">
        <v>83</v>
      </c>
      <c r="S30" s="298">
        <f>IF(N(' Tab.V.4.4A'!S30),' Tab.V.4.4A'!S30/' Tab.V.4.4A'!$AE30*100,' Tab.V.4.4A'!S30)</f>
        <v>3.5121833018232067E-2</v>
      </c>
      <c r="T30" s="298">
        <f>IF(N(' Tab.V.4.4A'!T30),' Tab.V.4.4A'!T30/' Tab.V.4.4A'!$AE30*100,' Tab.V.4.4A'!T30)</f>
        <v>0.6252993990385749</v>
      </c>
      <c r="U30" s="298">
        <f>IF(N(' Tab.V.4.4A'!U30),' Tab.V.4.4A'!U30/' Tab.V.4.4A'!$AE30*100,' Tab.V.4.4A'!U30)</f>
        <v>0.43712094957651954</v>
      </c>
      <c r="V30" s="298">
        <f>IF(N(' Tab.V.4.4A'!V30),' Tab.V.4.4A'!V30/' Tab.V.4.4A'!$AE30*100,' Tab.V.4.4A'!V30)</f>
        <v>5.8573392336607452E-2</v>
      </c>
      <c r="W30" s="298">
        <f>IF(N(' Tab.V.4.4A'!W30),' Tab.V.4.4A'!W30/' Tab.V.4.4A'!$AE30*100,' Tab.V.4.4A'!W30)</f>
        <v>6.4313885296014589E-2</v>
      </c>
      <c r="X30" s="298">
        <f>IF(N(' Tab.V.4.4A'!X30),' Tab.V.4.4A'!X30/' Tab.V.4.4A'!$AE30*100,' Tab.V.4.4A'!X30)</f>
        <v>8.4664931836001753E-2</v>
      </c>
      <c r="Y30" s="298">
        <f>IF(N(' Tab.V.4.4A'!Y30),' Tab.V.4.4A'!Y30/' Tab.V.4.4A'!$AE30*100,' Tab.V.4.4A'!Y30)</f>
        <v>3.1455263266344485E-2</v>
      </c>
      <c r="Z30" s="299">
        <f>' Tab.V.4.4A'!Z30/' Tab.V.4.4A'!$AE30*100</f>
        <v>91.667349640360811</v>
      </c>
      <c r="AA30" s="299">
        <f>' Tab.V.4.4A'!AA30/' Tab.V.4.4A'!$AE30*100</f>
        <v>4.8629134011955388</v>
      </c>
      <c r="AB30" s="299">
        <f>' Tab.V.4.4A'!AB30/' Tab.V.4.4A'!$AE30*100</f>
        <v>1.7427202489357794</v>
      </c>
      <c r="AC30" s="299">
        <f>' Tab.V.4.4A'!AC30/' Tab.V.4.4A'!$AE30*100</f>
        <v>98.272983290492135</v>
      </c>
      <c r="AD30" s="299">
        <f>' Tab.V.4.4A'!AD30/' Tab.V.4.4A'!$AE30*100</f>
        <v>1.7270167095078597</v>
      </c>
      <c r="AE30" s="299">
        <f t="shared" si="0"/>
        <v>100</v>
      </c>
    </row>
    <row r="31" spans="1:31" s="167" customFormat="1" x14ac:dyDescent="0.2">
      <c r="A31" s="1" t="s">
        <v>84</v>
      </c>
      <c r="B31" s="298">
        <f>IF(N(' Tab.V.4.4A'!B31),' Tab.V.4.4A'!B31/' Tab.V.4.4A'!$AE31*100,' Tab.V.4.4A'!B31)</f>
        <v>2.0612839089386092</v>
      </c>
      <c r="C31" s="298">
        <f>IF(N(' Tab.V.4.4A'!C31),' Tab.V.4.4A'!C31/' Tab.V.4.4A'!$AE31*100,' Tab.V.4.4A'!C31)</f>
        <v>0</v>
      </c>
      <c r="D31" s="298">
        <f>IF(N(' Tab.V.4.4A'!D31),' Tab.V.4.4A'!D31/' Tab.V.4.4A'!$AE31*100,' Tab.V.4.4A'!D31)</f>
        <v>2.5566232263990769</v>
      </c>
      <c r="E31" s="298">
        <f>IF(N(' Tab.V.4.4A'!E31),' Tab.V.4.4A'!E31/' Tab.V.4.4A'!$AE31*100,' Tab.V.4.4A'!E31)</f>
        <v>5.9735913891520731</v>
      </c>
      <c r="F31" s="298">
        <f>IF(N(' Tab.V.4.4A'!F31),' Tab.V.4.4A'!F31/' Tab.V.4.4A'!$AE31*100,' Tab.V.4.4A'!F31)</f>
        <v>0.24858818876951097</v>
      </c>
      <c r="G31" s="298">
        <f>IF(N(' Tab.V.4.4A'!G31),' Tab.V.4.4A'!G31/' Tab.V.4.4A'!$AE31*100,' Tab.V.4.4A'!G31)</f>
        <v>7.6402910643284111E-2</v>
      </c>
      <c r="H31" s="298">
        <f>IF(N(' Tab.V.4.4A'!H31),' Tab.V.4.4A'!H31/' Tab.V.4.4A'!$AE31*100,' Tab.V.4.4A'!H31)</f>
        <v>0.17218527812622686</v>
      </c>
      <c r="I31" s="298">
        <f>IF(N(' Tab.V.4.4A'!I31),' Tab.V.4.4A'!I31/' Tab.V.4.4A'!$AE31*100,' Tab.V.4.4A'!I31)</f>
        <v>4.090594816014355</v>
      </c>
      <c r="J31" s="298">
        <f>IF(N(' Tab.V.4.4A'!J31),' Tab.V.4.4A'!J31/' Tab.V.4.4A'!$AE31*100,' Tab.V.4.4A'!J31)</f>
        <v>0.40386074373253017</v>
      </c>
      <c r="K31" s="298">
        <f>IF(N(' Tab.V.4.4A'!K31),' Tab.V.4.4A'!K31/' Tab.V.4.4A'!$AE31*100,' Tab.V.4.4A'!K31)</f>
        <v>7.3795450519626256</v>
      </c>
      <c r="L31" s="298">
        <f>IF(N(' Tab.V.4.4A'!L31),' Tab.V.4.4A'!L31/' Tab.V.4.4A'!$AE31*100,' Tab.V.4.4A'!L31)</f>
        <v>29.813279979761496</v>
      </c>
      <c r="M31" s="298">
        <f>IF(N(' Tab.V.4.4A'!M31),' Tab.V.4.4A'!M31/' Tab.V.4.4A'!$AE31*100,' Tab.V.4.4A'!M31)</f>
        <v>8.087812108161069</v>
      </c>
      <c r="N31" s="298">
        <f>IF(N(' Tab.V.4.4A'!N31),' Tab.V.4.4A'!N31/' Tab.V.4.4A'!$AE31*100,' Tab.V.4.4A'!N31)</f>
        <v>9.1074826889214844</v>
      </c>
      <c r="O31" s="298">
        <f>IF(N(' Tab.V.4.4A'!O31),' Tab.V.4.4A'!O31/' Tab.V.4.4A'!$AE31*100,' Tab.V.4.4A'!O31)</f>
        <v>21.244666180297152</v>
      </c>
      <c r="P31" s="298">
        <f>IF(N(' Tab.V.4.4A'!P31),' Tab.V.4.4A'!P31/' Tab.V.4.4A'!$AE31*100,' Tab.V.4.4A'!P31)</f>
        <v>2.1104430427480358</v>
      </c>
      <c r="Q31" s="257"/>
      <c r="R31" s="1" t="s">
        <v>84</v>
      </c>
      <c r="S31" s="298">
        <f>IF(N(' Tab.V.4.4A'!S31),' Tab.V.4.4A'!S31/' Tab.V.4.4A'!$AE31*100,' Tab.V.4.4A'!S31)</f>
        <v>0.44278521430464801</v>
      </c>
      <c r="T31" s="298">
        <f>IF(N(' Tab.V.4.4A'!T31),' Tab.V.4.4A'!T31/' Tab.V.4.4A'!$AE31*100,' Tab.V.4.4A'!T31)</f>
        <v>3.628620727752232</v>
      </c>
      <c r="U31" s="298">
        <f>IF(N(' Tab.V.4.4A'!U31),' Tab.V.4.4A'!U31/' Tab.V.4.4A'!$AE31*100,' Tab.V.4.4A'!U31)</f>
        <v>1.1472192054846881</v>
      </c>
      <c r="V31" s="298">
        <f>IF(N(' Tab.V.4.4A'!V31),' Tab.V.4.4A'!V31/' Tab.V.4.4A'!$AE31*100,' Tab.V.4.4A'!V31)</f>
        <v>0.3365042431578481</v>
      </c>
      <c r="W31" s="298">
        <f>IF(N(' Tab.V.4.4A'!W31),' Tab.V.4.4A'!W31/' Tab.V.4.4A'!$AE31*100,' Tab.V.4.4A'!W31)</f>
        <v>0.28507680742272407</v>
      </c>
      <c r="X31" s="298">
        <f>IF(N(' Tab.V.4.4A'!X31),' Tab.V.4.4A'!X31/' Tab.V.4.4A'!$AE31*100,' Tab.V.4.4A'!X31)</f>
        <v>0.32096108353381253</v>
      </c>
      <c r="Y31" s="298">
        <f>IF(N(' Tab.V.4.4A'!Y31),' Tab.V.4.4A'!Y31/' Tab.V.4.4A'!$AE31*100,' Tab.V.4.4A'!Y31)</f>
        <v>0.17936436101100775</v>
      </c>
      <c r="Z31" s="299">
        <f>' Tab.V.4.4A'!Z31/' Tab.V.4.4A'!$AE31*100</f>
        <v>22.714087324968784</v>
      </c>
      <c r="AA31" s="299">
        <f>' Tab.V.4.4A'!AA31/' Tab.V.4.4A'!$AE31*100</f>
        <v>68.253240957141188</v>
      </c>
      <c r="AB31" s="299">
        <f>' Tab.V.4.4A'!AB31/' Tab.V.4.4A'!$AE31*100</f>
        <v>8.4509746854149963</v>
      </c>
      <c r="AC31" s="299">
        <f>' Tab.V.4.4A'!AC31/' Tab.V.4.4A'!$AE31*100</f>
        <v>99.41830296752498</v>
      </c>
      <c r="AD31" s="299">
        <f>' Tab.V.4.4A'!AD31/' Tab.V.4.4A'!$AE31*100</f>
        <v>0.5816970324750208</v>
      </c>
      <c r="AE31" s="299">
        <f t="shared" si="0"/>
        <v>100</v>
      </c>
    </row>
    <row r="32" spans="1:31" s="306" customFormat="1" x14ac:dyDescent="0.2">
      <c r="A32" s="303" t="s">
        <v>34</v>
      </c>
      <c r="B32" s="304">
        <f>IF(N(' Tab.V.4.4A'!B32),' Tab.V.4.4A'!B32/' Tab.V.4.4A'!$AE32*100,' Tab.V.4.4A'!B32)</f>
        <v>0.84172027794532334</v>
      </c>
      <c r="C32" s="304">
        <f>IF(N(' Tab.V.4.4A'!C32),' Tab.V.4.4A'!C32/' Tab.V.4.4A'!$AE32*100,' Tab.V.4.4A'!C32)</f>
        <v>2.4501780471626088E-3</v>
      </c>
      <c r="D32" s="304">
        <f>IF(N(' Tab.V.4.4A'!D32),' Tab.V.4.4A'!D32/' Tab.V.4.4A'!$AE32*100,' Tab.V.4.4A'!D32)</f>
        <v>0.16022633669893072</v>
      </c>
      <c r="E32" s="304">
        <f>IF(N(' Tab.V.4.4A'!E32),' Tab.V.4.4A'!E32/' Tab.V.4.4A'!$AE32*100,' Tab.V.4.4A'!E32)</f>
        <v>2.3895279673663374</v>
      </c>
      <c r="F32" s="304">
        <f>IF(N(' Tab.V.4.4A'!F32),' Tab.V.4.4A'!F32/' Tab.V.4.4A'!$AE32*100,' Tab.V.4.4A'!F32)</f>
        <v>0.10147911736851684</v>
      </c>
      <c r="G32" s="304">
        <f>IF(N(' Tab.V.4.4A'!G32),' Tab.V.4.4A'!G32/' Tab.V.4.4A'!$AE32*100,' Tab.V.4.4A'!G32)</f>
        <v>4.5764928157447426E-2</v>
      </c>
      <c r="H32" s="304">
        <f>IF(N(' Tab.V.4.4A'!H32),' Tab.V.4.4A'!H32/' Tab.V.4.4A'!$AE32*100,' Tab.V.4.4A'!H32)</f>
        <v>5.5714189211069395E-2</v>
      </c>
      <c r="I32" s="304">
        <f>IF(N(' Tab.V.4.4A'!I32),' Tab.V.4.4A'!I32/' Tab.V.4.4A'!$AE32*100,' Tab.V.4.4A'!I32)</f>
        <v>1.6785821087710455</v>
      </c>
      <c r="J32" s="304">
        <f>IF(N(' Tab.V.4.4A'!J32),' Tab.V.4.4A'!J32/' Tab.V.4.4A'!$AE32*100,' Tab.V.4.4A'!J32)</f>
        <v>0.3023597087832412</v>
      </c>
      <c r="K32" s="304">
        <f>IF(N(' Tab.V.4.4A'!K32),' Tab.V.4.4A'!K32/' Tab.V.4.4A'!$AE32*100,' Tab.V.4.4A'!K32)</f>
        <v>2.0813216691199816</v>
      </c>
      <c r="L32" s="304">
        <f>IF(N(' Tab.V.4.4A'!L32),' Tab.V.4.4A'!L32/' Tab.V.4.4A'!$AE32*100,' Tab.V.4.4A'!L32)</f>
        <v>1.0227201071446845</v>
      </c>
      <c r="M32" s="304">
        <f>IF(N(' Tab.V.4.4A'!M32),' Tab.V.4.4A'!M32/' Tab.V.4.4A'!$AE32*100,' Tab.V.4.4A'!M32)</f>
        <v>0.64528141805152306</v>
      </c>
      <c r="N32" s="304">
        <f>IF(N(' Tab.V.4.4A'!N32),' Tab.V.4.4A'!N32/' Tab.V.4.4A'!$AE32*100,' Tab.V.4.4A'!N32)</f>
        <v>1.1718984569483935</v>
      </c>
      <c r="O32" s="304">
        <f>IF(N(' Tab.V.4.4A'!O32),' Tab.V.4.4A'!O32/' Tab.V.4.4A'!$AE32*100,' Tab.V.4.4A'!O32)</f>
        <v>4.694293091663523</v>
      </c>
      <c r="P32" s="304">
        <f>IF(N(' Tab.V.4.4A'!P32),' Tab.V.4.4A'!P32/' Tab.V.4.4A'!$AE32*100,' Tab.V.4.4A'!P32)</f>
        <v>5.5166580723029028</v>
      </c>
      <c r="Q32" s="257"/>
      <c r="R32" s="303" t="s">
        <v>34</v>
      </c>
      <c r="S32" s="304">
        <f>IF(N(' Tab.V.4.4A'!S32),' Tab.V.4.4A'!S32/' Tab.V.4.4A'!$AE32*100,' Tab.V.4.4A'!S32)</f>
        <v>1.4226164572053157</v>
      </c>
      <c r="T32" s="304">
        <f>IF(N(' Tab.V.4.4A'!T32),' Tab.V.4.4A'!T32/' Tab.V.4.4A'!$AE32*100,' Tab.V.4.4A'!T32)</f>
        <v>21.064277739816678</v>
      </c>
      <c r="U32" s="298">
        <f>IF(N(' Tab.V.4.4A'!U32),' Tab.V.4.4A'!U32/' Tab.V.4.4A'!$AE32*100,' Tab.V.4.4A'!U32)</f>
        <v>17.763828266634238</v>
      </c>
      <c r="V32" s="298">
        <f>IF(N(' Tab.V.4.4A'!V32),' Tab.V.4.4A'!V32/' Tab.V.4.4A'!$AE32*100,' Tab.V.4.4A'!V32)</f>
        <v>3.3069080523139247</v>
      </c>
      <c r="W32" s="298">
        <f>IF(N(' Tab.V.4.4A'!W32),' Tab.V.4.4A'!W32/' Tab.V.4.4A'!$AE32*100,' Tab.V.4.4A'!W32)</f>
        <v>5.3184445615684997</v>
      </c>
      <c r="X32" s="298">
        <f>IF(N(' Tab.V.4.4A'!X32),' Tab.V.4.4A'!X32/' Tab.V.4.4A'!$AE32*100,' Tab.V.4.4A'!X32)</f>
        <v>17.829860682697205</v>
      </c>
      <c r="Y32" s="298">
        <f>IF(N(' Tab.V.4.4A'!Y32),' Tab.V.4.4A'!Y32/' Tab.V.4.4A'!$AE32*100,' Tab.V.4.4A'!Y32)</f>
        <v>12.241098657443152</v>
      </c>
      <c r="Z32" s="305">
        <f>' Tab.V.4.4A'!Z32/' Tab.V.4.4A'!$AE32*100</f>
        <v>7.5576673641005403</v>
      </c>
      <c r="AA32" s="305">
        <f>' Tab.V.4.4A'!AA32/' Tab.V.4.4A'!$AE32*100</f>
        <v>7.5341930738081233</v>
      </c>
      <c r="AB32" s="305">
        <f>' Tab.V.4.4A'!AB32/' Tab.V.4.4A'!$AE32*100</f>
        <v>84.463692489981909</v>
      </c>
      <c r="AC32" s="305">
        <f>' Tab.V.4.4A'!AC32/' Tab.V.4.4A'!$AE32*100</f>
        <v>99.555552927890574</v>
      </c>
      <c r="AD32" s="305">
        <f>' Tab.V.4.4A'!AD32/' Tab.V.4.4A'!$AE32*100</f>
        <v>0.44444707210943402</v>
      </c>
      <c r="AE32" s="305">
        <f t="shared" si="0"/>
        <v>100.00000000000001</v>
      </c>
    </row>
    <row r="33" spans="1:35" s="306" customFormat="1" ht="16.5" customHeight="1" x14ac:dyDescent="0.2">
      <c r="A33" s="303" t="s">
        <v>35</v>
      </c>
      <c r="B33" s="305">
        <f>' Tab.V.4.4A'!B33/' Tab.V.4.4A'!$AE33*100</f>
        <v>9.5410248113471763</v>
      </c>
      <c r="C33" s="305">
        <f>' Tab.V.4.4A'!C33/' Tab.V.4.4A'!$AE33*100</f>
        <v>8.6756858807850418E-2</v>
      </c>
      <c r="D33" s="305">
        <f>' Tab.V.4.4A'!D33/' Tab.V.4.4A'!$AE33*100</f>
        <v>4.0728509557166834</v>
      </c>
      <c r="E33" s="305">
        <f>' Tab.V.4.4A'!E33/' Tab.V.4.4A'!$AE33*100</f>
        <v>22.098954566267679</v>
      </c>
      <c r="F33" s="305">
        <f>' Tab.V.4.4A'!F33/' Tab.V.4.4A'!$AE33*100</f>
        <v>3.4598195562599727</v>
      </c>
      <c r="G33" s="305">
        <f>' Tab.V.4.4A'!G33/' Tab.V.4.4A'!$AE33*100</f>
        <v>2.0435236234093432</v>
      </c>
      <c r="H33" s="305">
        <f>' Tab.V.4.4A'!H33/' Tab.V.4.4A'!$AE33*100</f>
        <v>1.4162959328506297</v>
      </c>
      <c r="I33" s="305">
        <f>' Tab.V.4.4A'!I33/' Tab.V.4.4A'!$AE33*100</f>
        <v>14.582455535577846</v>
      </c>
      <c r="J33" s="305">
        <f>' Tab.V.4.4A'!J33/' Tab.V.4.4A'!$AE33*100</f>
        <v>2.2236466638671444</v>
      </c>
      <c r="K33" s="305">
        <f>' Tab.V.4.4A'!K33/' Tab.V.4.4A'!$AE33*100</f>
        <v>12.633174030703758</v>
      </c>
      <c r="L33" s="305">
        <f>' Tab.V.4.4A'!L33/' Tab.V.4.4A'!$AE33*100</f>
        <v>6.3517476179738477</v>
      </c>
      <c r="M33" s="305">
        <f>' Tab.V.4.4A'!M33/' Tab.V.4.4A'!$AE33*100</f>
        <v>1.6531181980925389</v>
      </c>
      <c r="N33" s="305">
        <f>' Tab.V.4.4A'!N33/' Tab.V.4.4A'!$AE33*100</f>
        <v>1.9964712832500908</v>
      </c>
      <c r="O33" s="305">
        <f>' Tab.V.4.4A'!O33/' Tab.V.4.4A'!$AE33*100</f>
        <v>4.408722181632811</v>
      </c>
      <c r="P33" s="305">
        <f>' Tab.V.4.4A'!P33/' Tab.V.4.4A'!$AE33*100</f>
        <v>1.4436614703961359</v>
      </c>
      <c r="Q33" s="257"/>
      <c r="R33" s="303" t="s">
        <v>35</v>
      </c>
      <c r="S33" s="307">
        <f>IF(N(' Tab.V.4.4A'!S33),' Tab.V.4.4A'!S33/' Tab.V.4.4A'!$AE33*100,' Tab.V.4.4A'!S33)</f>
        <v>0.30886914446320446</v>
      </c>
      <c r="T33" s="307">
        <f>IF(N(' Tab.V.4.4A'!T33),' Tab.V.4.4A'!T33/' Tab.V.4.4A'!$AE33*100,' Tab.V.4.4A'!T33)</f>
        <v>4.2253197512589313</v>
      </c>
      <c r="U33" s="307">
        <f>IF(N(' Tab.V.4.4A'!U33),' Tab.V.4.4A'!U33/' Tab.V.4.4A'!$AE33*100,' Tab.V.4.4A'!U33)</f>
        <v>3.2244468203118539</v>
      </c>
      <c r="V33" s="307">
        <f>IF(N(' Tab.V.4.4A'!V33),' Tab.V.4.4A'!V33/' Tab.V.4.4A'!$AE33*100,' Tab.V.4.4A'!V33)</f>
        <v>0.60199222837252775</v>
      </c>
      <c r="W33" s="307">
        <f>IF(N(' Tab.V.4.4A'!W33),' Tab.V.4.4A'!W33/' Tab.V.4.4A'!$AE33*100,' Tab.V.4.4A'!W33)</f>
        <v>0.91032221527225388</v>
      </c>
      <c r="X33" s="307">
        <f>IF(N(' Tab.V.4.4A'!X33),' Tab.V.4.4A'!X33/' Tab.V.4.4A'!$AE33*100,' Tab.V.4.4A'!X33)</f>
        <v>2.8685766698633786</v>
      </c>
      <c r="Y33" s="307">
        <f>IF(N(' Tab.V.4.4A'!Y33),' Tab.V.4.4A'!Y33/' Tab.V.4.4A'!$AE33*100,' Tab.V.4.4A'!Y33)</f>
        <v>1.9448209804130818</v>
      </c>
      <c r="Z33" s="308">
        <f>' Tab.V.4.4A'!Z33/' Tab.V.4.4A'!$AE33*100</f>
        <v>68.698682978548092</v>
      </c>
      <c r="AA33" s="308">
        <f>' Tab.V.4.4A'!AA33/' Tab.V.4.4A'!$AE33*100</f>
        <v>14.410059280949289</v>
      </c>
      <c r="AB33" s="308">
        <f>' Tab.V.4.4A'!AB33/' Tab.V.4.4A'!$AE33*100</f>
        <v>15.528009280351366</v>
      </c>
      <c r="AC33" s="308">
        <f>' Tab.V.4.4A'!AC33/' Tab.V.4.4A'!$AE33*100</f>
        <v>98.63675153984876</v>
      </c>
      <c r="AD33" s="308">
        <f>' Tab.V.4.4A'!AD33/' Tab.V.4.4A'!$AE33*100</f>
        <v>1.3632484601512438</v>
      </c>
      <c r="AE33" s="308">
        <f t="shared" si="0"/>
        <v>100</v>
      </c>
    </row>
    <row r="34" spans="1:35" s="309" customFormat="1" ht="15" customHeight="1" x14ac:dyDescent="0.2">
      <c r="A34" s="297" t="s">
        <v>36</v>
      </c>
      <c r="B34" s="299">
        <f>' Tab.V.4.4A'!B34/' Tab.V.4.4A'!$AE34*100</f>
        <v>10.76159168509469</v>
      </c>
      <c r="C34" s="299">
        <f>' Tab.V.4.4A'!C34/' Tab.V.4.4A'!$AE34*100</f>
        <v>0.67603506461192819</v>
      </c>
      <c r="D34" s="299">
        <f>' Tab.V.4.4A'!D34/' Tab.V.4.4A'!$AE34*100</f>
        <v>5.86144555858725</v>
      </c>
      <c r="E34" s="299">
        <f>' Tab.V.4.4A'!E34/' Tab.V.4.4A'!$AE34*100</f>
        <v>16.378595605014439</v>
      </c>
      <c r="F34" s="299">
        <f>' Tab.V.4.4A'!F34/' Tab.V.4.4A'!$AE34*100</f>
        <v>11.421813533724489</v>
      </c>
      <c r="G34" s="299">
        <f>' Tab.V.4.4A'!G34/' Tab.V.4.4A'!$AE34*100</f>
        <v>9.2996906108009458</v>
      </c>
      <c r="H34" s="299">
        <f>' Tab.V.4.4A'!H34/' Tab.V.4.4A'!$AE34*100</f>
        <v>2.1221229229235443</v>
      </c>
      <c r="I34" s="299">
        <f>' Tab.V.4.4A'!I34/' Tab.V.4.4A'!$AE34*100</f>
        <v>9.9366470672009868</v>
      </c>
      <c r="J34" s="299">
        <f>' Tab.V.4.4A'!J34/' Tab.V.4.4A'!$AE34*100</f>
        <v>2.5188464142880176</v>
      </c>
      <c r="K34" s="299">
        <f>' Tab.V.4.4A'!K34/' Tab.V.4.4A'!$AE34*100</f>
        <v>8.7047802310163078</v>
      </c>
      <c r="L34" s="299">
        <f>' Tab.V.4.4A'!L34/' Tab.V.4.4A'!$AE34*100</f>
        <v>2.2331680981778734</v>
      </c>
      <c r="M34" s="299">
        <f>' Tab.V.4.4A'!M34/' Tab.V.4.4A'!$AE34*100</f>
        <v>0.14515142202563447</v>
      </c>
      <c r="N34" s="299">
        <f>' Tab.V.4.4A'!N34/' Tab.V.4.4A'!$AE34*100</f>
        <v>0.9552173071445822</v>
      </c>
      <c r="O34" s="299">
        <f>' Tab.V.4.4A'!O34/' Tab.V.4.4A'!$AE34*100</f>
        <v>1.849359796237865</v>
      </c>
      <c r="P34" s="299">
        <f>' Tab.V.4.4A'!P34/' Tab.V.4.4A'!$AE34*100</f>
        <v>0.26726544187041346</v>
      </c>
      <c r="Q34" s="257"/>
      <c r="R34" s="297" t="s">
        <v>36</v>
      </c>
      <c r="S34" s="298">
        <f>IF(N(' Tab.V.4.4A'!S34),' Tab.V.4.4A'!S34/' Tab.V.4.4A'!$AE34*100,' Tab.V.4.4A'!S34)</f>
        <v>0</v>
      </c>
      <c r="T34" s="299">
        <f>' Tab.V.4.4A'!T34/' Tab.V.4.4A'!$AE34*100</f>
        <v>1.4930409779907139</v>
      </c>
      <c r="U34" s="299">
        <f>' Tab.V.4.4A'!U34/' Tab.V.4.4A'!$AE34*100</f>
        <v>1.5688273311857897</v>
      </c>
      <c r="V34" s="299">
        <f>' Tab.V.4.4A'!V34/' Tab.V.4.4A'!$AE34*100</f>
        <v>0.11962962158019476</v>
      </c>
      <c r="W34" s="298">
        <f>IF(N(' Tab.V.4.4A'!W34),' Tab.V.4.4A'!W34/' Tab.V.4.4A'!$AE34*100,' Tab.V.4.4A'!W34)</f>
        <v>0.30663965023686168</v>
      </c>
      <c r="X34" s="298" t="s">
        <v>95</v>
      </c>
      <c r="Y34" s="298">
        <f>IF(N(' Tab.V.4.4A'!Y34),' Tab.V.4.4A'!Y34/' Tab.V.4.4A'!$AE34*100,' Tab.V.4.4A'!Y34)</f>
        <v>0.10730982986054828</v>
      </c>
      <c r="Z34" s="299">
        <f>' Tab.V.4.4A'!Z34/' Tab.V.4.4A'!$AE34*100</f>
        <v>66.259755159538116</v>
      </c>
      <c r="AA34" s="299">
        <f>' Tab.V.4.4A'!AA34/' Tab.V.4.4A'!$AE34*100</f>
        <v>5.1828966235859548</v>
      </c>
      <c r="AB34" s="299">
        <f>' Tab.V.4.4A'!AB34/' Tab.V.4.4A'!$AE34*100</f>
        <v>4.5053405821262924</v>
      </c>
      <c r="AC34" s="299">
        <f>' Tab.V.4.4A'!AC34/' Tab.V.4.4A'!$AE34*100</f>
        <v>75.947992365250343</v>
      </c>
      <c r="AD34" s="299">
        <f>' Tab.V.4.4A'!AD34/' Tab.V.4.4A'!$AE34*100</f>
        <v>24.052007634749657</v>
      </c>
      <c r="AE34" s="299">
        <f>AC34+AD34</f>
        <v>100</v>
      </c>
      <c r="AF34" s="167"/>
      <c r="AG34" s="167"/>
      <c r="AH34" s="167"/>
      <c r="AI34" s="167"/>
    </row>
    <row r="35" spans="1:35" s="312" customFormat="1" x14ac:dyDescent="0.2">
      <c r="A35" s="310" t="s">
        <v>3</v>
      </c>
      <c r="B35" s="311">
        <f>' Tab.V.4.4A'!B35/' Tab.V.4.4A'!$AE35*100</f>
        <v>9.5569410741923573</v>
      </c>
      <c r="C35" s="311">
        <f>' Tab.V.4.4A'!C35/' Tab.V.4.4A'!$AE35*100</f>
        <v>9.4441080798668031E-2</v>
      </c>
      <c r="D35" s="311">
        <f>' Tab.V.4.4A'!D35/' Tab.V.4.4A'!$AE35*100</f>
        <v>4.0961743331039084</v>
      </c>
      <c r="E35" s="311">
        <f>' Tab.V.4.4A'!E35/' Tab.V.4.4A'!$AE35*100</f>
        <v>22.024360753544787</v>
      </c>
      <c r="F35" s="311">
        <f>' Tab.V.4.4A'!F35/' Tab.V.4.4A'!$AE35*100</f>
        <v>3.5636444196433166</v>
      </c>
      <c r="G35" s="311">
        <f>' Tab.V.4.4A'!G35/' Tab.V.4.4A'!$AE35*100</f>
        <v>2.1381444618933951</v>
      </c>
      <c r="H35" s="311">
        <f>' Tab.V.4.4A'!H35/' Tab.V.4.4A'!$AE35*100</f>
        <v>1.4254999577499219</v>
      </c>
      <c r="I35" s="311">
        <f>' Tab.V.4.4A'!I35/' Tab.V.4.4A'!$AE35*100</f>
        <v>14.521873923622394</v>
      </c>
      <c r="J35" s="311">
        <f>' Tab.V.4.4A'!J35/' Tab.V.4.4A'!$AE35*100</f>
        <v>2.2274960857387249</v>
      </c>
      <c r="K35" s="311">
        <f>' Tab.V.4.4A'!K35/' Tab.V.4.4A'!$AE35*100</f>
        <v>12.581947547649023</v>
      </c>
      <c r="L35" s="311">
        <f>' Tab.V.4.4A'!L35/' Tab.V.4.4A'!$AE35*100</f>
        <v>6.2980411020952181</v>
      </c>
      <c r="M35" s="311">
        <f>' Tab.V.4.4A'!M35/' Tab.V.4.4A'!$AE35*100</f>
        <v>1.6334542238475314</v>
      </c>
      <c r="N35" s="311">
        <f>' Tab.V.4.4A'!N35/' Tab.V.4.4A'!$AE35*100</f>
        <v>1.9828932709930476</v>
      </c>
      <c r="O35" s="311">
        <f>' Tab.V.4.4A'!O35/' Tab.V.4.4A'!$AE35*100</f>
        <v>4.3753479476451691</v>
      </c>
      <c r="P35" s="311">
        <f>' Tab.V.4.4A'!P35/' Tab.V.4.4A'!$AE35*100</f>
        <v>1.4283211979352308</v>
      </c>
      <c r="Q35" s="270"/>
      <c r="R35" s="310" t="s">
        <v>3</v>
      </c>
      <c r="S35" s="311">
        <f>' Tab.V.4.4A'!S35/' Tab.V.4.4A'!$AE35*100</f>
        <v>0.30484147290027841</v>
      </c>
      <c r="T35" s="311">
        <f>' Tab.V.4.4A'!T35/' Tab.V.4.4A'!$AE35*100</f>
        <v>4.1896906775416323</v>
      </c>
      <c r="U35" s="311">
        <f>' Tab.V.4.4A'!U35/' Tab.V.4.4A'!$AE35*100</f>
        <v>3.2028574461224433</v>
      </c>
      <c r="V35" s="311">
        <f>' Tab.V.4.4A'!V35/' Tab.V.4.4A'!$AE35*100</f>
        <v>0.59570219199556029</v>
      </c>
      <c r="W35" s="311">
        <f>' Tab.V.4.4A'!W35/' Tab.V.4.4A'!$AE35*100</f>
        <v>0.9024501596013873</v>
      </c>
      <c r="X35" s="311">
        <f>IF(N(' Tab.V.4.4A'!X35),' Tab.V.4.4A'!X35/' Tab.V.4.4A'!$AE35*100,' Tab.V.4.4A'!X35)</f>
        <v>2.8395501665407377</v>
      </c>
      <c r="Y35" s="311">
        <f>' Tab.V.4.4A'!Y35/' Tab.V.4.4A'!$AE35*100</f>
        <v>1.9208597284061768</v>
      </c>
      <c r="Z35" s="311">
        <f>' Tab.V.4.4A'!Z35/' Tab.V.4.4A'!$AE35*100</f>
        <v>68.666879218293147</v>
      </c>
      <c r="AA35" s="311">
        <f>' Tab.V.4.4A'!AA35/' Tab.V.4.4A'!$AE35*100</f>
        <v>14.289736544580967</v>
      </c>
      <c r="AB35" s="311">
        <f>' Tab.V.4.4A'!AB35/' Tab.V.4.4A'!$AE35*100</f>
        <v>15.384273041043445</v>
      </c>
      <c r="AC35" s="311">
        <f>' Tab.V.4.4A'!AC35/' Tab.V.4.4A'!$AE35*100</f>
        <v>98.340888803917565</v>
      </c>
      <c r="AD35" s="311">
        <f>' Tab.V.4.4A'!AD35/' Tab.V.4.4A'!$AE35*100</f>
        <v>1.6591111960824283</v>
      </c>
      <c r="AE35" s="311">
        <f>AC35+AD35</f>
        <v>100</v>
      </c>
    </row>
    <row r="36" spans="1:35" s="167" customFormat="1" ht="13.5" x14ac:dyDescent="0.2">
      <c r="A36" s="165" t="s">
        <v>432</v>
      </c>
      <c r="B36" s="309"/>
      <c r="C36" s="309"/>
      <c r="D36" s="309"/>
      <c r="E36" s="309"/>
      <c r="Q36" s="169"/>
      <c r="R36" s="165" t="s">
        <v>432</v>
      </c>
      <c r="Z36" s="309"/>
      <c r="AA36" s="309"/>
      <c r="AB36" s="309"/>
      <c r="AC36" s="309"/>
      <c r="AD36" s="309"/>
      <c r="AE36" s="309"/>
    </row>
    <row r="37" spans="1:35" s="167" customFormat="1" ht="12" x14ac:dyDescent="0.2">
      <c r="A37" s="167" t="s">
        <v>93</v>
      </c>
      <c r="B37" s="313"/>
      <c r="Q37" s="169"/>
      <c r="R37" s="167" t="s">
        <v>93</v>
      </c>
      <c r="Z37" s="309"/>
      <c r="AA37" s="309"/>
      <c r="AB37" s="314"/>
      <c r="AC37" s="309"/>
      <c r="AD37" s="309"/>
      <c r="AE37" s="309"/>
    </row>
    <row r="38" spans="1:35" s="167" customFormat="1" ht="12" x14ac:dyDescent="0.2">
      <c r="A38" s="169" t="s">
        <v>214</v>
      </c>
      <c r="B38" s="313"/>
      <c r="C38" s="313"/>
      <c r="D38" s="313"/>
      <c r="E38" s="313"/>
      <c r="F38" s="313"/>
      <c r="G38" s="313"/>
      <c r="H38" s="313"/>
      <c r="I38" s="313"/>
      <c r="J38" s="313"/>
      <c r="Q38" s="169"/>
      <c r="R38" s="169" t="s">
        <v>214</v>
      </c>
      <c r="Z38" s="309"/>
      <c r="AA38" s="309"/>
      <c r="AB38" s="309"/>
      <c r="AC38" s="309"/>
      <c r="AD38" s="309"/>
      <c r="AE38" s="309"/>
    </row>
    <row r="39" spans="1:35" s="167" customFormat="1" ht="12" x14ac:dyDescent="0.2">
      <c r="A39" s="170" t="s">
        <v>433</v>
      </c>
      <c r="B39" s="313"/>
      <c r="C39" s="313"/>
      <c r="D39" s="313"/>
      <c r="E39" s="313"/>
      <c r="F39" s="313"/>
      <c r="G39" s="313"/>
      <c r="H39" s="313"/>
      <c r="I39" s="313"/>
      <c r="J39" s="313"/>
      <c r="Q39" s="169"/>
      <c r="R39" s="170" t="s">
        <v>433</v>
      </c>
      <c r="Z39" s="309"/>
      <c r="AA39" s="309"/>
      <c r="AB39" s="309"/>
      <c r="AC39" s="309"/>
      <c r="AD39" s="309"/>
      <c r="AE39" s="309"/>
    </row>
  </sheetData>
  <mergeCells count="27">
    <mergeCell ref="AC5:AC6"/>
    <mergeCell ref="X5:X6"/>
    <mergeCell ref="Y5:Y6"/>
    <mergeCell ref="T5:T6"/>
    <mergeCell ref="U5:U6"/>
    <mergeCell ref="A4:A6"/>
    <mergeCell ref="B5:B6"/>
    <mergeCell ref="D5:D6"/>
    <mergeCell ref="H5:H6"/>
    <mergeCell ref="L5:L6"/>
    <mergeCell ref="E5:E6"/>
    <mergeCell ref="S5:S6"/>
    <mergeCell ref="AE5:AE6"/>
    <mergeCell ref="I5:I6"/>
    <mergeCell ref="B4:P4"/>
    <mergeCell ref="M5:M6"/>
    <mergeCell ref="V5:V6"/>
    <mergeCell ref="W5:W6"/>
    <mergeCell ref="N5:N6"/>
    <mergeCell ref="O5:O6"/>
    <mergeCell ref="P5:P6"/>
    <mergeCell ref="R4:R6"/>
    <mergeCell ref="T4:AE4"/>
    <mergeCell ref="AD5:AD6"/>
    <mergeCell ref="Z5:Z6"/>
    <mergeCell ref="AA5:AA6"/>
    <mergeCell ref="AB5:AB6"/>
  </mergeCells>
  <phoneticPr fontId="0" type="noConversion"/>
  <pageMargins left="0.19685039370078741" right="0.15748031496062992" top="0.98425196850393704" bottom="0.51181102362204722" header="0.51181102362204722" footer="0.51181102362204722"/>
  <pageSetup paperSize="9" scale="94" fitToWidth="2" orientation="landscape" r:id="rId1"/>
  <headerFooter alignWithMargins="0"/>
  <colBreaks count="1" manualBreakCount="1">
    <brk id="16" max="37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A75"/>
  <sheetViews>
    <sheetView topLeftCell="A2" workbookViewId="0">
      <selection activeCell="A2" sqref="A2"/>
    </sheetView>
  </sheetViews>
  <sheetFormatPr defaultRowHeight="12.75" x14ac:dyDescent="0.2"/>
  <cols>
    <col min="1" max="2" width="26.5703125" customWidth="1"/>
    <col min="3" max="3" width="2.42578125" customWidth="1"/>
    <col min="4" max="4" width="4.42578125" customWidth="1"/>
    <col min="6" max="6" width="4.42578125" customWidth="1"/>
    <col min="7" max="7" width="10" bestFit="1" customWidth="1"/>
    <col min="8" max="8" width="4.42578125" customWidth="1"/>
    <col min="9" max="9" width="10" bestFit="1" customWidth="1"/>
    <col min="10" max="10" width="4.42578125" customWidth="1"/>
    <col min="12" max="12" width="4.42578125" customWidth="1"/>
    <col min="14" max="14" width="4.42578125" customWidth="1"/>
    <col min="16" max="16" width="4.42578125" customWidth="1"/>
    <col min="18" max="18" width="4.42578125" customWidth="1"/>
    <col min="20" max="20" width="4.42578125" customWidth="1"/>
    <col min="22" max="22" width="4.42578125" customWidth="1"/>
    <col min="24" max="24" width="4.42578125" customWidth="1"/>
    <col min="26" max="26" width="4.42578125" customWidth="1"/>
    <col min="28" max="28" width="4.42578125" customWidth="1"/>
    <col min="30" max="30" width="4.42578125" customWidth="1"/>
    <col min="32" max="32" width="4.42578125" customWidth="1"/>
    <col min="34" max="34" width="4.42578125" customWidth="1"/>
    <col min="36" max="36" width="4.42578125" customWidth="1"/>
    <col min="38" max="38" width="4.42578125" customWidth="1"/>
    <col min="40" max="40" width="4.42578125" customWidth="1"/>
    <col min="42" max="42" width="4.42578125" customWidth="1"/>
    <col min="44" max="44" width="4.42578125" customWidth="1"/>
    <col min="46" max="46" width="4.42578125" customWidth="1"/>
    <col min="48" max="48" width="4.42578125" customWidth="1"/>
    <col min="50" max="50" width="4.42578125" customWidth="1"/>
    <col min="52" max="52" width="4.42578125" customWidth="1"/>
  </cols>
  <sheetData>
    <row r="1" spans="1:53" hidden="1" x14ac:dyDescent="0.2">
      <c r="A1" s="3" t="e">
        <f ca="1">DotStatQuery(B1)</f>
        <v>#NAME?</v>
      </c>
      <c r="B1" s="3" t="s">
        <v>144</v>
      </c>
    </row>
    <row r="2" spans="1:53" ht="57" x14ac:dyDescent="0.2">
      <c r="A2" s="4" t="s">
        <v>145</v>
      </c>
    </row>
    <row r="3" spans="1:53" x14ac:dyDescent="0.2">
      <c r="A3" s="104" t="s">
        <v>98</v>
      </c>
      <c r="B3" s="105"/>
      <c r="C3" s="106"/>
      <c r="D3" s="107" t="s">
        <v>35</v>
      </c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9"/>
    </row>
    <row r="4" spans="1:53" x14ac:dyDescent="0.2">
      <c r="A4" s="104" t="s">
        <v>99</v>
      </c>
      <c r="B4" s="105"/>
      <c r="C4" s="106"/>
      <c r="D4" s="107" t="s">
        <v>100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9"/>
    </row>
    <row r="5" spans="1:53" x14ac:dyDescent="0.2">
      <c r="A5" s="104" t="s">
        <v>102</v>
      </c>
      <c r="B5" s="105"/>
      <c r="C5" s="106"/>
      <c r="D5" s="107" t="s">
        <v>100</v>
      </c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9"/>
    </row>
    <row r="6" spans="1:53" x14ac:dyDescent="0.2">
      <c r="A6" s="104" t="s">
        <v>110</v>
      </c>
      <c r="B6" s="105"/>
      <c r="C6" s="106"/>
      <c r="D6" s="107" t="s">
        <v>115</v>
      </c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9"/>
    </row>
    <row r="7" spans="1:53" ht="12.95" customHeight="1" x14ac:dyDescent="0.2">
      <c r="A7" s="104" t="s">
        <v>101</v>
      </c>
      <c r="B7" s="105"/>
      <c r="C7" s="106"/>
      <c r="D7" s="110">
        <v>2019</v>
      </c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2"/>
    </row>
    <row r="8" spans="1:53" ht="12.95" customHeight="1" x14ac:dyDescent="0.2">
      <c r="A8" s="127" t="s">
        <v>122</v>
      </c>
      <c r="B8" s="135"/>
      <c r="C8" s="128"/>
      <c r="D8" s="123" t="s">
        <v>121</v>
      </c>
      <c r="E8" s="124"/>
      <c r="F8" s="101" t="s">
        <v>121</v>
      </c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3"/>
    </row>
    <row r="9" spans="1:53" ht="12.95" customHeight="1" x14ac:dyDescent="0.2">
      <c r="A9" s="129"/>
      <c r="B9" s="136"/>
      <c r="C9" s="130"/>
      <c r="D9" s="133"/>
      <c r="E9" s="134"/>
      <c r="F9" s="123" t="s">
        <v>146</v>
      </c>
      <c r="G9" s="124"/>
      <c r="H9" s="123" t="s">
        <v>35</v>
      </c>
      <c r="I9" s="124"/>
      <c r="J9" s="101" t="s">
        <v>35</v>
      </c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3"/>
    </row>
    <row r="10" spans="1:53" ht="37.15" customHeight="1" x14ac:dyDescent="0.2">
      <c r="A10" s="131"/>
      <c r="B10" s="137"/>
      <c r="C10" s="132"/>
      <c r="D10" s="125"/>
      <c r="E10" s="126"/>
      <c r="F10" s="125"/>
      <c r="G10" s="126"/>
      <c r="H10" s="125"/>
      <c r="I10" s="126"/>
      <c r="J10" s="101" t="s">
        <v>17</v>
      </c>
      <c r="K10" s="103"/>
      <c r="L10" s="101" t="s">
        <v>147</v>
      </c>
      <c r="M10" s="103"/>
      <c r="N10" s="101" t="s">
        <v>21</v>
      </c>
      <c r="O10" s="103"/>
      <c r="P10" s="101" t="s">
        <v>19</v>
      </c>
      <c r="Q10" s="103"/>
      <c r="R10" s="101" t="s">
        <v>148</v>
      </c>
      <c r="S10" s="103"/>
      <c r="T10" s="101" t="s">
        <v>149</v>
      </c>
      <c r="U10" s="103"/>
      <c r="V10" s="101" t="s">
        <v>150</v>
      </c>
      <c r="W10" s="103"/>
      <c r="X10" s="101" t="s">
        <v>20</v>
      </c>
      <c r="Y10" s="103"/>
      <c r="Z10" s="101" t="s">
        <v>38</v>
      </c>
      <c r="AA10" s="103"/>
      <c r="AB10" s="101" t="s">
        <v>39</v>
      </c>
      <c r="AC10" s="103"/>
      <c r="AD10" s="101" t="s">
        <v>22</v>
      </c>
      <c r="AE10" s="103"/>
      <c r="AF10" s="101" t="s">
        <v>23</v>
      </c>
      <c r="AG10" s="103"/>
      <c r="AH10" s="101" t="s">
        <v>24</v>
      </c>
      <c r="AI10" s="103"/>
      <c r="AJ10" s="101" t="s">
        <v>25</v>
      </c>
      <c r="AK10" s="103"/>
      <c r="AL10" s="101" t="s">
        <v>26</v>
      </c>
      <c r="AM10" s="103"/>
      <c r="AN10" s="101" t="s">
        <v>27</v>
      </c>
      <c r="AO10" s="103"/>
      <c r="AP10" s="101" t="s">
        <v>28</v>
      </c>
      <c r="AQ10" s="103"/>
      <c r="AR10" s="101" t="s">
        <v>29</v>
      </c>
      <c r="AS10" s="103"/>
      <c r="AT10" s="101" t="s">
        <v>30</v>
      </c>
      <c r="AU10" s="103"/>
      <c r="AV10" s="101" t="s">
        <v>31</v>
      </c>
      <c r="AW10" s="103"/>
      <c r="AX10" s="101" t="s">
        <v>32</v>
      </c>
      <c r="AY10" s="103"/>
      <c r="AZ10" s="101" t="s">
        <v>33</v>
      </c>
      <c r="BA10" s="103"/>
    </row>
    <row r="11" spans="1:53" ht="13.5" x14ac:dyDescent="0.25">
      <c r="A11" s="5" t="s">
        <v>105</v>
      </c>
      <c r="B11" s="5" t="s">
        <v>120</v>
      </c>
      <c r="C11" s="6" t="s">
        <v>111</v>
      </c>
      <c r="D11" s="96" t="s">
        <v>111</v>
      </c>
      <c r="E11" s="97"/>
      <c r="F11" s="96" t="s">
        <v>111</v>
      </c>
      <c r="G11" s="97"/>
      <c r="H11" s="96" t="s">
        <v>111</v>
      </c>
      <c r="I11" s="97"/>
      <c r="J11" s="96" t="s">
        <v>111</v>
      </c>
      <c r="K11" s="97"/>
      <c r="L11" s="96" t="s">
        <v>111</v>
      </c>
      <c r="M11" s="97"/>
      <c r="N11" s="96" t="s">
        <v>111</v>
      </c>
      <c r="O11" s="97"/>
      <c r="P11" s="96" t="s">
        <v>111</v>
      </c>
      <c r="Q11" s="97"/>
      <c r="R11" s="96" t="s">
        <v>111</v>
      </c>
      <c r="S11" s="97"/>
      <c r="T11" s="96" t="s">
        <v>111</v>
      </c>
      <c r="U11" s="97"/>
      <c r="V11" s="96" t="s">
        <v>111</v>
      </c>
      <c r="W11" s="97"/>
      <c r="X11" s="96" t="s">
        <v>111</v>
      </c>
      <c r="Y11" s="97"/>
      <c r="Z11" s="96" t="s">
        <v>111</v>
      </c>
      <c r="AA11" s="97"/>
      <c r="AB11" s="96" t="s">
        <v>111</v>
      </c>
      <c r="AC11" s="97"/>
      <c r="AD11" s="96" t="s">
        <v>111</v>
      </c>
      <c r="AE11" s="97"/>
      <c r="AF11" s="96" t="s">
        <v>111</v>
      </c>
      <c r="AG11" s="97"/>
      <c r="AH11" s="96" t="s">
        <v>111</v>
      </c>
      <c r="AI11" s="97"/>
      <c r="AJ11" s="96" t="s">
        <v>111</v>
      </c>
      <c r="AK11" s="97"/>
      <c r="AL11" s="96" t="s">
        <v>111</v>
      </c>
      <c r="AM11" s="97"/>
      <c r="AN11" s="96" t="s">
        <v>111</v>
      </c>
      <c r="AO11" s="97"/>
      <c r="AP11" s="96" t="s">
        <v>111</v>
      </c>
      <c r="AQ11" s="97"/>
      <c r="AR11" s="96" t="s">
        <v>111</v>
      </c>
      <c r="AS11" s="97"/>
      <c r="AT11" s="96" t="s">
        <v>111</v>
      </c>
      <c r="AU11" s="97"/>
      <c r="AV11" s="96" t="s">
        <v>111</v>
      </c>
      <c r="AW11" s="97"/>
      <c r="AX11" s="96" t="s">
        <v>111</v>
      </c>
      <c r="AY11" s="97"/>
      <c r="AZ11" s="96" t="s">
        <v>111</v>
      </c>
      <c r="BA11" s="97"/>
    </row>
    <row r="12" spans="1:53" ht="15.75" x14ac:dyDescent="0.25">
      <c r="A12" s="20" t="s">
        <v>106</v>
      </c>
      <c r="B12" s="7" t="s">
        <v>121</v>
      </c>
      <c r="C12" s="6" t="s">
        <v>111</v>
      </c>
      <c r="D12" s="8" t="s">
        <v>111</v>
      </c>
      <c r="E12" s="9">
        <f>E50</f>
        <v>978882560</v>
      </c>
      <c r="F12" s="8" t="s">
        <v>111</v>
      </c>
      <c r="G12" s="9">
        <f>G50</f>
        <v>15550767</v>
      </c>
      <c r="H12" s="8" t="s">
        <v>111</v>
      </c>
      <c r="I12" s="9">
        <f>I50</f>
        <v>963331793</v>
      </c>
      <c r="J12" s="8" t="s">
        <v>111</v>
      </c>
      <c r="K12" s="9">
        <f>K50</f>
        <v>93617036</v>
      </c>
      <c r="L12" s="8" t="s">
        <v>111</v>
      </c>
      <c r="M12" s="9">
        <f>M50</f>
        <v>1415194</v>
      </c>
      <c r="N12" s="8" t="s">
        <v>111</v>
      </c>
      <c r="O12" s="9">
        <f>O50</f>
        <v>33582600</v>
      </c>
      <c r="P12" s="8" t="s">
        <v>111</v>
      </c>
      <c r="Q12" s="9">
        <f>Q50</f>
        <v>206755305</v>
      </c>
      <c r="R12" s="8" t="s">
        <v>111</v>
      </c>
      <c r="S12" s="9">
        <f>S50</f>
        <v>35588771</v>
      </c>
      <c r="T12" s="8" t="s">
        <v>111</v>
      </c>
      <c r="U12" s="9">
        <f>U50</f>
        <v>19451541</v>
      </c>
      <c r="V12" s="8" t="s">
        <v>111</v>
      </c>
      <c r="W12" s="9">
        <f>W50</f>
        <v>16137230</v>
      </c>
      <c r="X12" s="8" t="s">
        <v>111</v>
      </c>
      <c r="Y12" s="9">
        <f>Y50</f>
        <v>148816969</v>
      </c>
      <c r="Z12" s="8" t="s">
        <v>111</v>
      </c>
      <c r="AA12" s="9">
        <f>AA50</f>
        <v>24992820</v>
      </c>
      <c r="AB12" s="8" t="s">
        <v>111</v>
      </c>
      <c r="AC12" s="9">
        <f>AC50</f>
        <v>116157892</v>
      </c>
      <c r="AD12" s="8" t="s">
        <v>111</v>
      </c>
      <c r="AE12" s="9">
        <f>AE50</f>
        <v>66221783</v>
      </c>
      <c r="AF12" s="8" t="s">
        <v>111</v>
      </c>
      <c r="AG12" s="9">
        <f>AG50</f>
        <v>14958398</v>
      </c>
      <c r="AH12" s="8" t="s">
        <v>111</v>
      </c>
      <c r="AI12" s="9">
        <f>AI50</f>
        <v>20716820</v>
      </c>
      <c r="AJ12" s="8" t="s">
        <v>111</v>
      </c>
      <c r="AK12" s="9">
        <f>AK50</f>
        <v>49153897</v>
      </c>
      <c r="AL12" s="8" t="s">
        <v>111</v>
      </c>
      <c r="AM12" s="9">
        <f>AM50</f>
        <v>16311976</v>
      </c>
      <c r="AN12" s="8" t="s">
        <v>111</v>
      </c>
      <c r="AO12" s="9">
        <f>AO50</f>
        <v>3815596</v>
      </c>
      <c r="AP12" s="8" t="s">
        <v>111</v>
      </c>
      <c r="AQ12" s="9">
        <f>AQ50</f>
        <v>40779619</v>
      </c>
      <c r="AR12" s="8" t="s">
        <v>111</v>
      </c>
      <c r="AS12" s="9">
        <f>AS50</f>
        <v>28679814</v>
      </c>
      <c r="AT12" s="8" t="s">
        <v>111</v>
      </c>
      <c r="AU12" s="9">
        <f>AU50</f>
        <v>6552522</v>
      </c>
      <c r="AV12" s="8" t="s">
        <v>111</v>
      </c>
      <c r="AW12" s="9">
        <f>AW50</f>
        <v>10088232</v>
      </c>
      <c r="AX12" s="8" t="s">
        <v>111</v>
      </c>
      <c r="AY12" s="9">
        <f>AY50</f>
        <v>28356963</v>
      </c>
      <c r="AZ12" s="8" t="s">
        <v>111</v>
      </c>
      <c r="BA12" s="9">
        <f>BA50</f>
        <v>16769586</v>
      </c>
    </row>
    <row r="13" spans="1:53" ht="15.75" x14ac:dyDescent="0.25">
      <c r="A13" s="21"/>
      <c r="B13" s="7" t="s">
        <v>151</v>
      </c>
      <c r="C13" s="6" t="s">
        <v>111</v>
      </c>
      <c r="D13" s="10" t="s">
        <v>111</v>
      </c>
      <c r="E13" s="9">
        <f t="shared" ref="E13:E36" si="0">E51</f>
        <v>11877754</v>
      </c>
      <c r="F13" s="10" t="s">
        <v>111</v>
      </c>
      <c r="G13" s="9">
        <f t="shared" ref="G13" si="1">G51</f>
        <v>2259847</v>
      </c>
      <c r="H13" s="10" t="s">
        <v>111</v>
      </c>
      <c r="I13" s="9">
        <f t="shared" ref="I13" si="2">I51</f>
        <v>9617907</v>
      </c>
      <c r="J13" s="10" t="s">
        <v>111</v>
      </c>
      <c r="K13" s="9">
        <f t="shared" ref="K13" si="3">K51</f>
        <v>1673276</v>
      </c>
      <c r="L13" s="10" t="s">
        <v>111</v>
      </c>
      <c r="M13" s="9">
        <f t="shared" ref="M13" si="4">M51</f>
        <v>40788</v>
      </c>
      <c r="N13" s="10" t="s">
        <v>111</v>
      </c>
      <c r="O13" s="9">
        <f t="shared" ref="O13" si="5">O51</f>
        <v>459630</v>
      </c>
      <c r="P13" s="10" t="s">
        <v>111</v>
      </c>
      <c r="Q13" s="9">
        <f t="shared" ref="Q13" si="6">Q51</f>
        <v>2503486</v>
      </c>
      <c r="R13" s="10" t="s">
        <v>111</v>
      </c>
      <c r="S13" s="9">
        <f t="shared" ref="S13" si="7">S51</f>
        <v>1382605</v>
      </c>
      <c r="T13" s="10" t="s">
        <v>111</v>
      </c>
      <c r="U13" s="9">
        <f t="shared" ref="U13" si="8">U51</f>
        <v>988096</v>
      </c>
      <c r="V13" s="10" t="s">
        <v>111</v>
      </c>
      <c r="W13" s="9">
        <f t="shared" ref="W13" si="9">W51</f>
        <v>394509</v>
      </c>
      <c r="X13" s="10" t="s">
        <v>111</v>
      </c>
      <c r="Y13" s="9">
        <f t="shared" ref="Y13" si="10">Y51</f>
        <v>1181517</v>
      </c>
      <c r="Z13" s="10" t="s">
        <v>111</v>
      </c>
      <c r="AA13" s="9">
        <f t="shared" ref="AA13" si="11">AA51</f>
        <v>414337</v>
      </c>
      <c r="AB13" s="10" t="s">
        <v>111</v>
      </c>
      <c r="AC13" s="9">
        <f t="shared" ref="AC13" si="12">AC51</f>
        <v>746362</v>
      </c>
      <c r="AD13" s="10" t="s">
        <v>111</v>
      </c>
      <c r="AE13" s="9">
        <f t="shared" ref="AE13" si="13">AE51</f>
        <v>197655</v>
      </c>
      <c r="AF13" s="10" t="s">
        <v>111</v>
      </c>
      <c r="AG13" s="9">
        <f t="shared" ref="AG13" si="14">AG51</f>
        <v>49938</v>
      </c>
      <c r="AH13" s="10" t="s">
        <v>111</v>
      </c>
      <c r="AI13" s="9">
        <f t="shared" ref="AI13" si="15">AI51</f>
        <v>85888</v>
      </c>
      <c r="AJ13" s="10" t="s">
        <v>111</v>
      </c>
      <c r="AK13" s="9">
        <f t="shared" ref="AK13" si="16">AK51</f>
        <v>147319</v>
      </c>
      <c r="AL13" s="10" t="s">
        <v>111</v>
      </c>
      <c r="AM13" s="9">
        <f t="shared" ref="AM13" si="17">AM51</f>
        <v>74506</v>
      </c>
      <c r="AN13" s="10" t="s">
        <v>111</v>
      </c>
      <c r="AO13" s="9" t="str">
        <f t="shared" ref="AO13" si="18">AO51</f>
        <v>..</v>
      </c>
      <c r="AP13" s="10" t="s">
        <v>111</v>
      </c>
      <c r="AQ13" s="9">
        <f t="shared" ref="AQ13" si="19">AQ51</f>
        <v>352744</v>
      </c>
      <c r="AR13" s="10" t="s">
        <v>111</v>
      </c>
      <c r="AS13" s="9">
        <f t="shared" ref="AS13" si="20">AS51</f>
        <v>137851</v>
      </c>
      <c r="AT13" s="10" t="s">
        <v>111</v>
      </c>
      <c r="AU13" s="9" t="str">
        <f t="shared" ref="AU13" si="21">AU51</f>
        <v>..</v>
      </c>
      <c r="AV13" s="10" t="s">
        <v>111</v>
      </c>
      <c r="AW13" s="9">
        <f t="shared" ref="AW13" si="22">AW51</f>
        <v>3220</v>
      </c>
      <c r="AX13" s="10" t="s">
        <v>111</v>
      </c>
      <c r="AY13" s="9">
        <f t="shared" ref="AY13" si="23">AY51</f>
        <v>134653</v>
      </c>
      <c r="AZ13" s="10" t="s">
        <v>111</v>
      </c>
      <c r="BA13" s="9">
        <f t="shared" ref="BA13" si="24">BA51</f>
        <v>32133</v>
      </c>
    </row>
    <row r="14" spans="1:53" ht="15.75" x14ac:dyDescent="0.25">
      <c r="A14" s="21"/>
      <c r="B14" s="7" t="s">
        <v>152</v>
      </c>
      <c r="C14" s="6" t="s">
        <v>111</v>
      </c>
      <c r="D14" s="8" t="s">
        <v>111</v>
      </c>
      <c r="E14" s="9">
        <f t="shared" si="0"/>
        <v>967004806</v>
      </c>
      <c r="F14" s="8" t="s">
        <v>111</v>
      </c>
      <c r="G14" s="9">
        <f t="shared" ref="G14" si="25">G52</f>
        <v>13290920</v>
      </c>
      <c r="H14" s="8" t="s">
        <v>111</v>
      </c>
      <c r="I14" s="9">
        <f t="shared" ref="I14" si="26">I52</f>
        <v>953713886</v>
      </c>
      <c r="J14" s="8" t="s">
        <v>111</v>
      </c>
      <c r="K14" s="9">
        <f t="shared" ref="K14" si="27">K52</f>
        <v>91943760</v>
      </c>
      <c r="L14" s="8" t="s">
        <v>111</v>
      </c>
      <c r="M14" s="9">
        <f t="shared" ref="M14" si="28">M52</f>
        <v>1374406</v>
      </c>
      <c r="N14" s="8" t="s">
        <v>111</v>
      </c>
      <c r="O14" s="9">
        <f t="shared" ref="O14" si="29">O52</f>
        <v>33122971</v>
      </c>
      <c r="P14" s="8" t="s">
        <v>111</v>
      </c>
      <c r="Q14" s="9">
        <f t="shared" ref="Q14" si="30">Q52</f>
        <v>204251818</v>
      </c>
      <c r="R14" s="8" t="s">
        <v>111</v>
      </c>
      <c r="S14" s="9">
        <f t="shared" ref="S14" si="31">S52</f>
        <v>34206166</v>
      </c>
      <c r="T14" s="8" t="s">
        <v>111</v>
      </c>
      <c r="U14" s="9">
        <f t="shared" ref="U14" si="32">U52</f>
        <v>18463446</v>
      </c>
      <c r="V14" s="8" t="s">
        <v>111</v>
      </c>
      <c r="W14" s="9">
        <f t="shared" ref="W14" si="33">W52</f>
        <v>15742721</v>
      </c>
      <c r="X14" s="8" t="s">
        <v>111</v>
      </c>
      <c r="Y14" s="9">
        <f t="shared" ref="Y14" si="34">Y52</f>
        <v>147635452</v>
      </c>
      <c r="Z14" s="8" t="s">
        <v>111</v>
      </c>
      <c r="AA14" s="9">
        <f t="shared" ref="AA14" si="35">AA52</f>
        <v>24578483</v>
      </c>
      <c r="AB14" s="8" t="s">
        <v>111</v>
      </c>
      <c r="AC14" s="9">
        <f t="shared" ref="AC14" si="36">AC52</f>
        <v>115411530</v>
      </c>
      <c r="AD14" s="8" t="s">
        <v>111</v>
      </c>
      <c r="AE14" s="9">
        <f t="shared" ref="AE14" si="37">AE52</f>
        <v>66024128</v>
      </c>
      <c r="AF14" s="8" t="s">
        <v>111</v>
      </c>
      <c r="AG14" s="9">
        <f t="shared" ref="AG14" si="38">AG52</f>
        <v>14908460</v>
      </c>
      <c r="AH14" s="8" t="s">
        <v>111</v>
      </c>
      <c r="AI14" s="9">
        <f t="shared" ref="AI14" si="39">AI52</f>
        <v>20630933</v>
      </c>
      <c r="AJ14" s="8" t="s">
        <v>111</v>
      </c>
      <c r="AK14" s="9">
        <f t="shared" ref="AK14" si="40">AK52</f>
        <v>49006579</v>
      </c>
      <c r="AL14" s="8" t="s">
        <v>111</v>
      </c>
      <c r="AM14" s="9">
        <f t="shared" ref="AM14" si="41">AM52</f>
        <v>16237470</v>
      </c>
      <c r="AN14" s="8" t="s">
        <v>111</v>
      </c>
      <c r="AO14" s="9">
        <f t="shared" ref="AO14" si="42">AO52</f>
        <v>3815596</v>
      </c>
      <c r="AP14" s="8" t="s">
        <v>111</v>
      </c>
      <c r="AQ14" s="9">
        <f t="shared" ref="AQ14" si="43">AQ52</f>
        <v>40426875</v>
      </c>
      <c r="AR14" s="8" t="s">
        <v>111</v>
      </c>
      <c r="AS14" s="9">
        <f t="shared" ref="AS14" si="44">AS52</f>
        <v>28541962</v>
      </c>
      <c r="AT14" s="8" t="s">
        <v>111</v>
      </c>
      <c r="AU14" s="9">
        <f t="shared" ref="AU14" si="45">AU52</f>
        <v>6552522</v>
      </c>
      <c r="AV14" s="8" t="s">
        <v>111</v>
      </c>
      <c r="AW14" s="9">
        <f t="shared" ref="AW14" si="46">AW52</f>
        <v>10085012</v>
      </c>
      <c r="AX14" s="8" t="s">
        <v>111</v>
      </c>
      <c r="AY14" s="9">
        <f t="shared" ref="AY14" si="47">AY52</f>
        <v>28222309</v>
      </c>
      <c r="AZ14" s="8" t="s">
        <v>111</v>
      </c>
      <c r="BA14" s="9">
        <f t="shared" ref="BA14" si="48">BA52</f>
        <v>16737453</v>
      </c>
    </row>
    <row r="15" spans="1:53" ht="15.75" x14ac:dyDescent="0.25">
      <c r="A15" s="21"/>
      <c r="B15" s="7" t="s">
        <v>153</v>
      </c>
      <c r="C15" s="6" t="s">
        <v>111</v>
      </c>
      <c r="D15" s="10" t="s">
        <v>111</v>
      </c>
      <c r="E15" s="9">
        <f t="shared" si="0"/>
        <v>94759210</v>
      </c>
      <c r="F15" s="10" t="s">
        <v>111</v>
      </c>
      <c r="G15" s="9">
        <f t="shared" ref="G15" si="49">G53</f>
        <v>2587373</v>
      </c>
      <c r="H15" s="10" t="s">
        <v>111</v>
      </c>
      <c r="I15" s="9">
        <f t="shared" ref="I15" si="50">I53</f>
        <v>92171837</v>
      </c>
      <c r="J15" s="10" t="s">
        <v>111</v>
      </c>
      <c r="K15" s="9">
        <f t="shared" ref="K15" si="51">K53</f>
        <v>59402868</v>
      </c>
      <c r="L15" s="10" t="s">
        <v>111</v>
      </c>
      <c r="M15" s="9">
        <f t="shared" ref="M15" si="52">M53</f>
        <v>551201</v>
      </c>
      <c r="N15" s="10" t="s">
        <v>111</v>
      </c>
      <c r="O15" s="9">
        <f t="shared" ref="O15" si="53">O53</f>
        <v>5944494</v>
      </c>
      <c r="P15" s="10" t="s">
        <v>111</v>
      </c>
      <c r="Q15" s="9">
        <f t="shared" ref="Q15" si="54">Q53</f>
        <v>15458215</v>
      </c>
      <c r="R15" s="10" t="s">
        <v>111</v>
      </c>
      <c r="S15" s="9">
        <f t="shared" ref="S15" si="55">S53</f>
        <v>293883</v>
      </c>
      <c r="T15" s="10" t="s">
        <v>111</v>
      </c>
      <c r="U15" s="9">
        <f t="shared" ref="U15" si="56">U53</f>
        <v>105232</v>
      </c>
      <c r="V15" s="10" t="s">
        <v>111</v>
      </c>
      <c r="W15" s="9">
        <f t="shared" ref="W15" si="57">W53</f>
        <v>188651</v>
      </c>
      <c r="X15" s="10" t="s">
        <v>111</v>
      </c>
      <c r="Y15" s="9">
        <f t="shared" ref="Y15" si="58">Y53</f>
        <v>2832841</v>
      </c>
      <c r="Z15" s="10" t="s">
        <v>111</v>
      </c>
      <c r="AA15" s="9">
        <f t="shared" ref="AA15" si="59">AA53</f>
        <v>284703</v>
      </c>
      <c r="AB15" s="10" t="s">
        <v>111</v>
      </c>
      <c r="AC15" s="9">
        <f t="shared" ref="AC15" si="60">AC53</f>
        <v>3150760</v>
      </c>
      <c r="AD15" s="10" t="s">
        <v>111</v>
      </c>
      <c r="AE15" s="9">
        <f t="shared" ref="AE15" si="61">AE53</f>
        <v>1602540</v>
      </c>
      <c r="AF15" s="10" t="s">
        <v>111</v>
      </c>
      <c r="AG15" s="9">
        <f t="shared" ref="AG15" si="62">AG53</f>
        <v>339761</v>
      </c>
      <c r="AH15" s="10" t="s">
        <v>111</v>
      </c>
      <c r="AI15" s="9">
        <f t="shared" ref="AI15" si="63">AI53</f>
        <v>300849</v>
      </c>
      <c r="AJ15" s="10" t="s">
        <v>111</v>
      </c>
      <c r="AK15" s="9">
        <f t="shared" ref="AK15" si="64">AK53</f>
        <v>770976</v>
      </c>
      <c r="AL15" s="10" t="s">
        <v>111</v>
      </c>
      <c r="AM15" s="9">
        <f t="shared" ref="AM15" si="65">AM53</f>
        <v>189721</v>
      </c>
      <c r="AN15" s="10" t="s">
        <v>111</v>
      </c>
      <c r="AO15" s="9">
        <f t="shared" ref="AO15" si="66">AO53</f>
        <v>12776</v>
      </c>
      <c r="AP15" s="10" t="s">
        <v>111</v>
      </c>
      <c r="AQ15" s="9">
        <f t="shared" ref="AQ15" si="67">AQ53</f>
        <v>566864</v>
      </c>
      <c r="AR15" s="10" t="s">
        <v>111</v>
      </c>
      <c r="AS15" s="9">
        <f t="shared" ref="AS15" si="68">AS53</f>
        <v>189470</v>
      </c>
      <c r="AT15" s="10" t="s">
        <v>111</v>
      </c>
      <c r="AU15" s="9">
        <f t="shared" ref="AU15" si="69">AU53</f>
        <v>53550</v>
      </c>
      <c r="AV15" s="10" t="s">
        <v>111</v>
      </c>
      <c r="AW15" s="9">
        <f t="shared" ref="AW15" si="70">AW53</f>
        <v>57979</v>
      </c>
      <c r="AX15" s="10" t="s">
        <v>111</v>
      </c>
      <c r="AY15" s="9">
        <f t="shared" ref="AY15" si="71">AY53</f>
        <v>70963</v>
      </c>
      <c r="AZ15" s="10" t="s">
        <v>111</v>
      </c>
      <c r="BA15" s="9">
        <f t="shared" ref="BA15" si="72">BA53</f>
        <v>97423</v>
      </c>
    </row>
    <row r="16" spans="1:53" ht="21" x14ac:dyDescent="0.25">
      <c r="A16" s="21"/>
      <c r="B16" s="7" t="s">
        <v>154</v>
      </c>
      <c r="C16" s="6" t="s">
        <v>111</v>
      </c>
      <c r="D16" s="8" t="s">
        <v>111</v>
      </c>
      <c r="E16" s="9">
        <f t="shared" si="0"/>
        <v>1233621</v>
      </c>
      <c r="F16" s="8" t="s">
        <v>111</v>
      </c>
      <c r="G16" s="9">
        <f t="shared" ref="G16" si="73">G54</f>
        <v>116553</v>
      </c>
      <c r="H16" s="8" t="s">
        <v>111</v>
      </c>
      <c r="I16" s="9">
        <f t="shared" ref="I16" si="74">I54</f>
        <v>1117068</v>
      </c>
      <c r="J16" s="8" t="s">
        <v>111</v>
      </c>
      <c r="K16" s="9">
        <f t="shared" ref="K16" si="75">K54</f>
        <v>461379</v>
      </c>
      <c r="L16" s="8" t="s">
        <v>111</v>
      </c>
      <c r="M16" s="9">
        <f t="shared" ref="M16" si="76">M54</f>
        <v>413769</v>
      </c>
      <c r="N16" s="8" t="s">
        <v>111</v>
      </c>
      <c r="O16" s="9" t="str">
        <f t="shared" ref="O16" si="77">O54</f>
        <v>..</v>
      </c>
      <c r="P16" s="8" t="s">
        <v>111</v>
      </c>
      <c r="Q16" s="9">
        <f t="shared" ref="Q16" si="78">Q54</f>
        <v>179789</v>
      </c>
      <c r="R16" s="8" t="s">
        <v>111</v>
      </c>
      <c r="S16" s="9">
        <f t="shared" ref="S16" si="79">S54</f>
        <v>11733</v>
      </c>
      <c r="T16" s="8" t="s">
        <v>111</v>
      </c>
      <c r="U16" s="9" t="str">
        <f t="shared" ref="U16" si="80">U54</f>
        <v>..</v>
      </c>
      <c r="V16" s="8" t="s">
        <v>111</v>
      </c>
      <c r="W16" s="9">
        <f t="shared" ref="W16" si="81">W54</f>
        <v>11733</v>
      </c>
      <c r="X16" s="8" t="s">
        <v>111</v>
      </c>
      <c r="Y16" s="9">
        <f t="shared" ref="Y16" si="82">Y54</f>
        <v>12533</v>
      </c>
      <c r="Z16" s="8" t="s">
        <v>111</v>
      </c>
      <c r="AA16" s="9" t="str">
        <f t="shared" ref="AA16" si="83">AA54</f>
        <v>..</v>
      </c>
      <c r="AB16" s="8" t="s">
        <v>111</v>
      </c>
      <c r="AC16" s="9">
        <f t="shared" ref="AC16" si="84">AC54</f>
        <v>12465</v>
      </c>
      <c r="AD16" s="8" t="s">
        <v>111</v>
      </c>
      <c r="AE16" s="9">
        <f t="shared" ref="AE16" si="85">AE54</f>
        <v>7143</v>
      </c>
      <c r="AF16" s="8" t="s">
        <v>111</v>
      </c>
      <c r="AG16" s="9" t="str">
        <f t="shared" ref="AG16" si="86">AG54</f>
        <v>..</v>
      </c>
      <c r="AH16" s="8" t="s">
        <v>111</v>
      </c>
      <c r="AI16" s="9" t="str">
        <f t="shared" ref="AI16" si="87">AI54</f>
        <v>..</v>
      </c>
      <c r="AJ16" s="8" t="s">
        <v>111</v>
      </c>
      <c r="AK16" s="9">
        <f t="shared" ref="AK16" si="88">AK54</f>
        <v>16120</v>
      </c>
      <c r="AL16" s="8" t="s">
        <v>111</v>
      </c>
      <c r="AM16" s="9" t="str">
        <f t="shared" ref="AM16" si="89">AM54</f>
        <v>..</v>
      </c>
      <c r="AN16" s="8" t="s">
        <v>111</v>
      </c>
      <c r="AO16" s="9" t="str">
        <f t="shared" ref="AO16" si="90">AO54</f>
        <v>..</v>
      </c>
      <c r="AP16" s="8" t="s">
        <v>111</v>
      </c>
      <c r="AQ16" s="9" t="str">
        <f t="shared" ref="AQ16" si="91">AQ54</f>
        <v>..</v>
      </c>
      <c r="AR16" s="8" t="s">
        <v>111</v>
      </c>
      <c r="AS16" s="9" t="str">
        <f t="shared" ref="AS16" si="92">AS54</f>
        <v>..</v>
      </c>
      <c r="AT16" s="8" t="s">
        <v>111</v>
      </c>
      <c r="AU16" s="9" t="str">
        <f t="shared" ref="AU16" si="93">AU54</f>
        <v>..</v>
      </c>
      <c r="AV16" s="8" t="s">
        <v>111</v>
      </c>
      <c r="AW16" s="9">
        <f t="shared" ref="AW16" si="94">AW54</f>
        <v>2137</v>
      </c>
      <c r="AX16" s="8" t="s">
        <v>111</v>
      </c>
      <c r="AY16" s="9" t="str">
        <f t="shared" ref="AY16" si="95">AY54</f>
        <v>..</v>
      </c>
      <c r="AZ16" s="8" t="s">
        <v>111</v>
      </c>
      <c r="BA16" s="9" t="str">
        <f t="shared" ref="BA16" si="96">BA54</f>
        <v>..</v>
      </c>
    </row>
    <row r="17" spans="1:53" ht="15.75" x14ac:dyDescent="0.25">
      <c r="A17" s="21"/>
      <c r="B17" s="7" t="s">
        <v>155</v>
      </c>
      <c r="C17" s="6" t="s">
        <v>111</v>
      </c>
      <c r="D17" s="10" t="s">
        <v>111</v>
      </c>
      <c r="E17" s="9">
        <f t="shared" si="0"/>
        <v>32436928</v>
      </c>
      <c r="F17" s="10" t="s">
        <v>111</v>
      </c>
      <c r="G17" s="9">
        <f t="shared" ref="G17" si="97">G55</f>
        <v>468262</v>
      </c>
      <c r="H17" s="10" t="s">
        <v>111</v>
      </c>
      <c r="I17" s="9">
        <f t="shared" ref="I17" si="98">I55</f>
        <v>31968666</v>
      </c>
      <c r="J17" s="10" t="s">
        <v>111</v>
      </c>
      <c r="K17" s="9">
        <f t="shared" ref="K17" si="99">K55</f>
        <v>6534324</v>
      </c>
      <c r="L17" s="10" t="s">
        <v>111</v>
      </c>
      <c r="M17" s="9">
        <f t="shared" ref="M17" si="100">M55</f>
        <v>122897</v>
      </c>
      <c r="N17" s="10" t="s">
        <v>111</v>
      </c>
      <c r="O17" s="9">
        <f t="shared" ref="O17" si="101">O55</f>
        <v>12466067</v>
      </c>
      <c r="P17" s="10" t="s">
        <v>111</v>
      </c>
      <c r="Q17" s="9">
        <f t="shared" ref="Q17" si="102">Q55</f>
        <v>6063009</v>
      </c>
      <c r="R17" s="10" t="s">
        <v>111</v>
      </c>
      <c r="S17" s="9">
        <f t="shared" ref="S17" si="103">S55</f>
        <v>86657</v>
      </c>
      <c r="T17" s="10" t="s">
        <v>111</v>
      </c>
      <c r="U17" s="9">
        <f t="shared" ref="U17" si="104">U55</f>
        <v>6913</v>
      </c>
      <c r="V17" s="10" t="s">
        <v>111</v>
      </c>
      <c r="W17" s="9">
        <f t="shared" ref="W17" si="105">W55</f>
        <v>79744</v>
      </c>
      <c r="X17" s="10" t="s">
        <v>111</v>
      </c>
      <c r="Y17" s="9">
        <f t="shared" ref="Y17" si="106">Y55</f>
        <v>1170144</v>
      </c>
      <c r="Z17" s="10" t="s">
        <v>111</v>
      </c>
      <c r="AA17" s="9">
        <f t="shared" ref="AA17" si="107">AA55</f>
        <v>84029</v>
      </c>
      <c r="AB17" s="10" t="s">
        <v>111</v>
      </c>
      <c r="AC17" s="9">
        <f t="shared" ref="AC17" si="108">AC55</f>
        <v>2736596</v>
      </c>
      <c r="AD17" s="10" t="s">
        <v>111</v>
      </c>
      <c r="AE17" s="9">
        <f t="shared" ref="AE17" si="109">AE55</f>
        <v>2102115</v>
      </c>
      <c r="AF17" s="10" t="s">
        <v>111</v>
      </c>
      <c r="AG17" s="9">
        <f t="shared" ref="AG17" si="110">AG55</f>
        <v>91559</v>
      </c>
      <c r="AH17" s="10" t="s">
        <v>111</v>
      </c>
      <c r="AI17" s="9">
        <f t="shared" ref="AI17" si="111">AI55</f>
        <v>66554</v>
      </c>
      <c r="AJ17" s="10" t="s">
        <v>111</v>
      </c>
      <c r="AK17" s="9">
        <f t="shared" ref="AK17" si="112">AK55</f>
        <v>312904</v>
      </c>
      <c r="AL17" s="10" t="s">
        <v>111</v>
      </c>
      <c r="AM17" s="9">
        <f t="shared" ref="AM17" si="113">AM55</f>
        <v>26461</v>
      </c>
      <c r="AN17" s="10" t="s">
        <v>111</v>
      </c>
      <c r="AO17" s="9" t="str">
        <f t="shared" ref="AO17" si="114">AO55</f>
        <v>..</v>
      </c>
      <c r="AP17" s="10" t="s">
        <v>111</v>
      </c>
      <c r="AQ17" s="9">
        <f t="shared" ref="AQ17" si="115">AQ55</f>
        <v>17093</v>
      </c>
      <c r="AR17" s="10" t="s">
        <v>111</v>
      </c>
      <c r="AS17" s="9">
        <f t="shared" ref="AS17" si="116">AS55</f>
        <v>4265</v>
      </c>
      <c r="AT17" s="10" t="s">
        <v>111</v>
      </c>
      <c r="AU17" s="9" t="str">
        <f t="shared" ref="AU17" si="117">AU55</f>
        <v>..</v>
      </c>
      <c r="AV17" s="10" t="s">
        <v>111</v>
      </c>
      <c r="AW17" s="9">
        <f t="shared" ref="AW17" si="118">AW55</f>
        <v>11081</v>
      </c>
      <c r="AX17" s="10" t="s">
        <v>111</v>
      </c>
      <c r="AY17" s="9">
        <f t="shared" ref="AY17" si="119">AY55</f>
        <v>63645</v>
      </c>
      <c r="AZ17" s="10" t="s">
        <v>111</v>
      </c>
      <c r="BA17" s="9">
        <f t="shared" ref="BA17" si="120">BA55</f>
        <v>9265</v>
      </c>
    </row>
    <row r="18" spans="1:53" ht="15.75" x14ac:dyDescent="0.25">
      <c r="A18" s="21"/>
      <c r="B18" s="7" t="s">
        <v>156</v>
      </c>
      <c r="C18" s="6" t="s">
        <v>111</v>
      </c>
      <c r="D18" s="8" t="s">
        <v>111</v>
      </c>
      <c r="E18" s="9">
        <f t="shared" si="0"/>
        <v>207863488</v>
      </c>
      <c r="F18" s="8" t="s">
        <v>111</v>
      </c>
      <c r="G18" s="9">
        <f t="shared" ref="G18" si="121">G56</f>
        <v>3692700</v>
      </c>
      <c r="H18" s="8" t="s">
        <v>111</v>
      </c>
      <c r="I18" s="9">
        <f t="shared" ref="I18" si="122">I56</f>
        <v>204170788</v>
      </c>
      <c r="J18" s="8" t="s">
        <v>111</v>
      </c>
      <c r="K18" s="9">
        <f t="shared" ref="K18" si="123">K56</f>
        <v>14469610</v>
      </c>
      <c r="L18" s="8" t="s">
        <v>111</v>
      </c>
      <c r="M18" s="9">
        <f t="shared" ref="M18" si="124">M56</f>
        <v>201965</v>
      </c>
      <c r="N18" s="8" t="s">
        <v>111</v>
      </c>
      <c r="O18" s="9">
        <f t="shared" ref="O18" si="125">O56</f>
        <v>7113489</v>
      </c>
      <c r="P18" s="8" t="s">
        <v>111</v>
      </c>
      <c r="Q18" s="9">
        <f t="shared" ref="Q18" si="126">Q56</f>
        <v>134268438</v>
      </c>
      <c r="R18" s="8" t="s">
        <v>111</v>
      </c>
      <c r="S18" s="9">
        <f t="shared" ref="S18" si="127">S56</f>
        <v>2597259</v>
      </c>
      <c r="T18" s="8" t="s">
        <v>111</v>
      </c>
      <c r="U18" s="9">
        <f t="shared" ref="U18" si="128">U56</f>
        <v>704454</v>
      </c>
      <c r="V18" s="8" t="s">
        <v>111</v>
      </c>
      <c r="W18" s="9">
        <f t="shared" ref="W18" si="129">W56</f>
        <v>1892805</v>
      </c>
      <c r="X18" s="8" t="s">
        <v>111</v>
      </c>
      <c r="Y18" s="9">
        <f t="shared" ref="Y18" si="130">Y56</f>
        <v>15607417</v>
      </c>
      <c r="Z18" s="8" t="s">
        <v>111</v>
      </c>
      <c r="AA18" s="9">
        <f t="shared" ref="AA18" si="131">AA56</f>
        <v>1831621</v>
      </c>
      <c r="AB18" s="8" t="s">
        <v>111</v>
      </c>
      <c r="AC18" s="9">
        <f t="shared" ref="AC18" si="132">AC56</f>
        <v>16199186</v>
      </c>
      <c r="AD18" s="8" t="s">
        <v>111</v>
      </c>
      <c r="AE18" s="9">
        <f t="shared" ref="AE18" si="133">AE56</f>
        <v>4110872</v>
      </c>
      <c r="AF18" s="8" t="s">
        <v>111</v>
      </c>
      <c r="AG18" s="9">
        <f t="shared" ref="AG18" si="134">AG56</f>
        <v>603483</v>
      </c>
      <c r="AH18" s="8" t="s">
        <v>111</v>
      </c>
      <c r="AI18" s="9">
        <f t="shared" ref="AI18" si="135">AI56</f>
        <v>1513209</v>
      </c>
      <c r="AJ18" s="8" t="s">
        <v>111</v>
      </c>
      <c r="AK18" s="9">
        <f t="shared" ref="AK18" si="136">AK56</f>
        <v>1918112</v>
      </c>
      <c r="AL18" s="8" t="s">
        <v>111</v>
      </c>
      <c r="AM18" s="9">
        <f t="shared" ref="AM18" si="137">AM56</f>
        <v>942102</v>
      </c>
      <c r="AN18" s="8" t="s">
        <v>111</v>
      </c>
      <c r="AO18" s="9">
        <f t="shared" ref="AO18" si="138">AO56</f>
        <v>87547</v>
      </c>
      <c r="AP18" s="8" t="s">
        <v>111</v>
      </c>
      <c r="AQ18" s="9">
        <f t="shared" ref="AQ18" si="139">AQ56</f>
        <v>1370437</v>
      </c>
      <c r="AR18" s="8" t="s">
        <v>111</v>
      </c>
      <c r="AS18" s="9">
        <f t="shared" ref="AS18" si="140">AS56</f>
        <v>775658</v>
      </c>
      <c r="AT18" s="8" t="s">
        <v>111</v>
      </c>
      <c r="AU18" s="9">
        <f t="shared" ref="AU18" si="141">AU56</f>
        <v>94200</v>
      </c>
      <c r="AV18" s="8" t="s">
        <v>111</v>
      </c>
      <c r="AW18" s="9">
        <f t="shared" ref="AW18" si="142">AW56</f>
        <v>138996</v>
      </c>
      <c r="AX18" s="8" t="s">
        <v>111</v>
      </c>
      <c r="AY18" s="9">
        <f t="shared" ref="AY18" si="143">AY56</f>
        <v>208816</v>
      </c>
      <c r="AZ18" s="8" t="s">
        <v>111</v>
      </c>
      <c r="BA18" s="9">
        <f t="shared" ref="BA18" si="144">BA56</f>
        <v>118370</v>
      </c>
    </row>
    <row r="19" spans="1:53" ht="15.75" x14ac:dyDescent="0.25">
      <c r="A19" s="21"/>
      <c r="B19" s="7" t="s">
        <v>157</v>
      </c>
      <c r="C19" s="6" t="s">
        <v>111</v>
      </c>
      <c r="D19" s="10" t="s">
        <v>111</v>
      </c>
      <c r="E19" s="9">
        <f t="shared" si="0"/>
        <v>34052778</v>
      </c>
      <c r="F19" s="10" t="s">
        <v>111</v>
      </c>
      <c r="G19" s="9">
        <f t="shared" ref="G19" si="145">G57</f>
        <v>1661414</v>
      </c>
      <c r="H19" s="10" t="s">
        <v>111</v>
      </c>
      <c r="I19" s="9">
        <f t="shared" ref="I19" si="146">I57</f>
        <v>32391364</v>
      </c>
      <c r="J19" s="10" t="s">
        <v>111</v>
      </c>
      <c r="K19" s="9">
        <f t="shared" ref="K19" si="147">K57</f>
        <v>300270</v>
      </c>
      <c r="L19" s="10" t="s">
        <v>111</v>
      </c>
      <c r="M19" s="9">
        <f t="shared" ref="M19" si="148">M57</f>
        <v>201</v>
      </c>
      <c r="N19" s="10" t="s">
        <v>111</v>
      </c>
      <c r="O19" s="9">
        <f t="shared" ref="O19" si="149">O57</f>
        <v>254818</v>
      </c>
      <c r="P19" s="10" t="s">
        <v>111</v>
      </c>
      <c r="Q19" s="9">
        <f t="shared" ref="Q19" si="150">Q57</f>
        <v>2143184</v>
      </c>
      <c r="R19" s="10" t="s">
        <v>111</v>
      </c>
      <c r="S19" s="9">
        <f t="shared" ref="S19" si="151">S57</f>
        <v>24915407</v>
      </c>
      <c r="T19" s="10" t="s">
        <v>111</v>
      </c>
      <c r="U19" s="9">
        <f t="shared" ref="U19" si="152">U57</f>
        <v>15053823</v>
      </c>
      <c r="V19" s="10" t="s">
        <v>111</v>
      </c>
      <c r="W19" s="9">
        <f t="shared" ref="W19" si="153">W57</f>
        <v>9861584</v>
      </c>
      <c r="X19" s="10" t="s">
        <v>111</v>
      </c>
      <c r="Y19" s="9">
        <f t="shared" ref="Y19" si="154">Y57</f>
        <v>2973106</v>
      </c>
      <c r="Z19" s="10" t="s">
        <v>111</v>
      </c>
      <c r="AA19" s="9">
        <f t="shared" ref="AA19" si="155">AA57</f>
        <v>190005</v>
      </c>
      <c r="AB19" s="10" t="s">
        <v>111</v>
      </c>
      <c r="AC19" s="9">
        <f t="shared" ref="AC19" si="156">AC57</f>
        <v>1041168</v>
      </c>
      <c r="AD19" s="10" t="s">
        <v>111</v>
      </c>
      <c r="AE19" s="9">
        <f t="shared" ref="AE19" si="157">AE57</f>
        <v>154838</v>
      </c>
      <c r="AF19" s="10" t="s">
        <v>111</v>
      </c>
      <c r="AG19" s="9">
        <f t="shared" ref="AG19" si="158">AG57</f>
        <v>37418</v>
      </c>
      <c r="AH19" s="10" t="s">
        <v>111</v>
      </c>
      <c r="AI19" s="9">
        <f t="shared" ref="AI19" si="159">AI57</f>
        <v>91581</v>
      </c>
      <c r="AJ19" s="10" t="s">
        <v>111</v>
      </c>
      <c r="AK19" s="9">
        <f t="shared" ref="AK19" si="160">AK57</f>
        <v>120095</v>
      </c>
      <c r="AL19" s="10" t="s">
        <v>111</v>
      </c>
      <c r="AM19" s="9">
        <f t="shared" ref="AM19" si="161">AM57</f>
        <v>41843</v>
      </c>
      <c r="AN19" s="10" t="s">
        <v>111</v>
      </c>
      <c r="AO19" s="9" t="str">
        <f t="shared" ref="AO19" si="162">AO57</f>
        <v>..</v>
      </c>
      <c r="AP19" s="10" t="s">
        <v>111</v>
      </c>
      <c r="AQ19" s="9">
        <f t="shared" ref="AQ19" si="163">AQ57</f>
        <v>42248</v>
      </c>
      <c r="AR19" s="10" t="s">
        <v>111</v>
      </c>
      <c r="AS19" s="9">
        <f t="shared" ref="AS19" si="164">AS57</f>
        <v>30390</v>
      </c>
      <c r="AT19" s="10" t="s">
        <v>111</v>
      </c>
      <c r="AU19" s="9">
        <f t="shared" ref="AU19" si="165">AU57</f>
        <v>273</v>
      </c>
      <c r="AV19" s="10" t="s">
        <v>111</v>
      </c>
      <c r="AW19" s="9">
        <f t="shared" ref="AW19" si="166">AW57</f>
        <v>3042</v>
      </c>
      <c r="AX19" s="10" t="s">
        <v>111</v>
      </c>
      <c r="AY19" s="9">
        <f t="shared" ref="AY19" si="167">AY57</f>
        <v>41489</v>
      </c>
      <c r="AZ19" s="10" t="s">
        <v>111</v>
      </c>
      <c r="BA19" s="9">
        <f t="shared" ref="BA19" si="168">BA57</f>
        <v>9988</v>
      </c>
    </row>
    <row r="20" spans="1:53" ht="21" x14ac:dyDescent="0.25">
      <c r="A20" s="21"/>
      <c r="B20" s="7" t="s">
        <v>158</v>
      </c>
      <c r="C20" s="6" t="s">
        <v>111</v>
      </c>
      <c r="D20" s="8" t="s">
        <v>111</v>
      </c>
      <c r="E20" s="9">
        <f t="shared" si="0"/>
        <v>17401745</v>
      </c>
      <c r="F20" s="8" t="s">
        <v>111</v>
      </c>
      <c r="G20" s="9">
        <f t="shared" ref="G20" si="169">G58</f>
        <v>1139132</v>
      </c>
      <c r="H20" s="8" t="s">
        <v>111</v>
      </c>
      <c r="I20" s="9">
        <f t="shared" ref="I20" si="170">I58</f>
        <v>16262613</v>
      </c>
      <c r="J20" s="8" t="s">
        <v>111</v>
      </c>
      <c r="K20" s="9">
        <f t="shared" ref="K20" si="171">K58</f>
        <v>100801</v>
      </c>
      <c r="L20" s="8" t="s">
        <v>111</v>
      </c>
      <c r="M20" s="9">
        <f t="shared" ref="M20" si="172">M58</f>
        <v>201</v>
      </c>
      <c r="N20" s="8" t="s">
        <v>111</v>
      </c>
      <c r="O20" s="9">
        <f t="shared" ref="O20" si="173">O58</f>
        <v>92027</v>
      </c>
      <c r="P20" s="8" t="s">
        <v>111</v>
      </c>
      <c r="Q20" s="9">
        <f t="shared" ref="Q20" si="174">Q58</f>
        <v>399178</v>
      </c>
      <c r="R20" s="8" t="s">
        <v>111</v>
      </c>
      <c r="S20" s="9">
        <f t="shared" ref="S20" si="175">S58</f>
        <v>14436945</v>
      </c>
      <c r="T20" s="8" t="s">
        <v>111</v>
      </c>
      <c r="U20" s="9">
        <f t="shared" ref="U20" si="176">U58</f>
        <v>13954668</v>
      </c>
      <c r="V20" s="8" t="s">
        <v>111</v>
      </c>
      <c r="W20" s="9">
        <f t="shared" ref="W20" si="177">W58</f>
        <v>482277</v>
      </c>
      <c r="X20" s="8" t="s">
        <v>111</v>
      </c>
      <c r="Y20" s="9">
        <f t="shared" ref="Y20" si="178">Y58</f>
        <v>866167</v>
      </c>
      <c r="Z20" s="8" t="s">
        <v>111</v>
      </c>
      <c r="AA20" s="9">
        <f t="shared" ref="AA20" si="179">AA58</f>
        <v>32513</v>
      </c>
      <c r="AB20" s="8" t="s">
        <v>111</v>
      </c>
      <c r="AC20" s="9">
        <f t="shared" ref="AC20" si="180">AC58</f>
        <v>212476</v>
      </c>
      <c r="AD20" s="8" t="s">
        <v>111</v>
      </c>
      <c r="AE20" s="9">
        <f t="shared" ref="AE20" si="181">AE58</f>
        <v>22684</v>
      </c>
      <c r="AF20" s="8" t="s">
        <v>111</v>
      </c>
      <c r="AG20" s="9" t="str">
        <f t="shared" ref="AG20" si="182">AG58</f>
        <v>..</v>
      </c>
      <c r="AH20" s="8" t="s">
        <v>111</v>
      </c>
      <c r="AI20" s="9">
        <f t="shared" ref="AI20" si="183">AI58</f>
        <v>14620</v>
      </c>
      <c r="AJ20" s="8" t="s">
        <v>111</v>
      </c>
      <c r="AK20" s="9">
        <f t="shared" ref="AK20" si="184">AK58</f>
        <v>31956</v>
      </c>
      <c r="AL20" s="8" t="s">
        <v>111</v>
      </c>
      <c r="AM20" s="9">
        <f t="shared" ref="AM20" si="185">AM58</f>
        <v>16864</v>
      </c>
      <c r="AN20" s="8" t="s">
        <v>111</v>
      </c>
      <c r="AO20" s="9" t="str">
        <f t="shared" ref="AO20" si="186">AO58</f>
        <v>..</v>
      </c>
      <c r="AP20" s="8" t="s">
        <v>111</v>
      </c>
      <c r="AQ20" s="9" t="str">
        <f t="shared" ref="AQ20" si="187">AQ58</f>
        <v>..</v>
      </c>
      <c r="AR20" s="8" t="s">
        <v>111</v>
      </c>
      <c r="AS20" s="9">
        <f t="shared" ref="AS20" si="188">AS58</f>
        <v>24027</v>
      </c>
      <c r="AT20" s="8" t="s">
        <v>111</v>
      </c>
      <c r="AU20" s="9">
        <f t="shared" ref="AU20" si="189">AU58</f>
        <v>273</v>
      </c>
      <c r="AV20" s="8" t="s">
        <v>111</v>
      </c>
      <c r="AW20" s="9" t="str">
        <f t="shared" ref="AW20" si="190">AW58</f>
        <v>..</v>
      </c>
      <c r="AX20" s="8" t="s">
        <v>111</v>
      </c>
      <c r="AY20" s="9">
        <f t="shared" ref="AY20" si="191">AY58</f>
        <v>11880</v>
      </c>
      <c r="AZ20" s="8" t="s">
        <v>111</v>
      </c>
      <c r="BA20" s="9" t="str">
        <f t="shared" ref="BA20" si="192">BA58</f>
        <v>..</v>
      </c>
    </row>
    <row r="21" spans="1:53" ht="15.75" x14ac:dyDescent="0.25">
      <c r="A21" s="21"/>
      <c r="B21" s="7" t="s">
        <v>159</v>
      </c>
      <c r="C21" s="6" t="s">
        <v>111</v>
      </c>
      <c r="D21" s="10" t="s">
        <v>111</v>
      </c>
      <c r="E21" s="9">
        <f t="shared" si="0"/>
        <v>16651033</v>
      </c>
      <c r="F21" s="10" t="s">
        <v>111</v>
      </c>
      <c r="G21" s="9">
        <f t="shared" ref="G21" si="193">G59</f>
        <v>522282</v>
      </c>
      <c r="H21" s="10" t="s">
        <v>111</v>
      </c>
      <c r="I21" s="9">
        <f t="shared" ref="I21" si="194">I59</f>
        <v>16128751</v>
      </c>
      <c r="J21" s="10" t="s">
        <v>111</v>
      </c>
      <c r="K21" s="9">
        <f t="shared" ref="K21" si="195">K59</f>
        <v>199469</v>
      </c>
      <c r="L21" s="10" t="s">
        <v>111</v>
      </c>
      <c r="M21" s="9" t="str">
        <f t="shared" ref="M21" si="196">M59</f>
        <v>..</v>
      </c>
      <c r="N21" s="10" t="s">
        <v>111</v>
      </c>
      <c r="O21" s="9">
        <f t="shared" ref="O21" si="197">O59</f>
        <v>162791</v>
      </c>
      <c r="P21" s="10" t="s">
        <v>111</v>
      </c>
      <c r="Q21" s="9">
        <f t="shared" ref="Q21" si="198">Q59</f>
        <v>1744006</v>
      </c>
      <c r="R21" s="10" t="s">
        <v>111</v>
      </c>
      <c r="S21" s="9">
        <f t="shared" ref="S21" si="199">S59</f>
        <v>10478462</v>
      </c>
      <c r="T21" s="10" t="s">
        <v>111</v>
      </c>
      <c r="U21" s="9">
        <f t="shared" ref="U21" si="200">U59</f>
        <v>1099156</v>
      </c>
      <c r="V21" s="10" t="s">
        <v>111</v>
      </c>
      <c r="W21" s="9">
        <f t="shared" ref="W21" si="201">W59</f>
        <v>9379306</v>
      </c>
      <c r="X21" s="10" t="s">
        <v>111</v>
      </c>
      <c r="Y21" s="9">
        <f t="shared" ref="Y21" si="202">Y59</f>
        <v>2106938</v>
      </c>
      <c r="Z21" s="10" t="s">
        <v>111</v>
      </c>
      <c r="AA21" s="9">
        <f t="shared" ref="AA21" si="203">AA59</f>
        <v>157492</v>
      </c>
      <c r="AB21" s="10" t="s">
        <v>111</v>
      </c>
      <c r="AC21" s="9">
        <f t="shared" ref="AC21" si="204">AC59</f>
        <v>828692</v>
      </c>
      <c r="AD21" s="10" t="s">
        <v>111</v>
      </c>
      <c r="AE21" s="9">
        <f t="shared" ref="AE21" si="205">AE59</f>
        <v>132154</v>
      </c>
      <c r="AF21" s="10" t="s">
        <v>111</v>
      </c>
      <c r="AG21" s="9">
        <f t="shared" ref="AG21" si="206">AG59</f>
        <v>37418</v>
      </c>
      <c r="AH21" s="10" t="s">
        <v>111</v>
      </c>
      <c r="AI21" s="9">
        <f t="shared" ref="AI21" si="207">AI59</f>
        <v>76960</v>
      </c>
      <c r="AJ21" s="10" t="s">
        <v>111</v>
      </c>
      <c r="AK21" s="9">
        <f t="shared" ref="AK21" si="208">AK59</f>
        <v>88139</v>
      </c>
      <c r="AL21" s="10" t="s">
        <v>111</v>
      </c>
      <c r="AM21" s="9">
        <f t="shared" ref="AM21" si="209">AM59</f>
        <v>24978</v>
      </c>
      <c r="AN21" s="10" t="s">
        <v>111</v>
      </c>
      <c r="AO21" s="9" t="str">
        <f t="shared" ref="AO21" si="210">AO59</f>
        <v>..</v>
      </c>
      <c r="AP21" s="10" t="s">
        <v>111</v>
      </c>
      <c r="AQ21" s="9">
        <f t="shared" ref="AQ21" si="211">AQ59</f>
        <v>42248</v>
      </c>
      <c r="AR21" s="10" t="s">
        <v>111</v>
      </c>
      <c r="AS21" s="9">
        <f t="shared" ref="AS21" si="212">AS59</f>
        <v>6363</v>
      </c>
      <c r="AT21" s="10" t="s">
        <v>111</v>
      </c>
      <c r="AU21" s="9" t="str">
        <f t="shared" ref="AU21" si="213">AU59</f>
        <v>..</v>
      </c>
      <c r="AV21" s="10" t="s">
        <v>111</v>
      </c>
      <c r="AW21" s="9">
        <f t="shared" ref="AW21" si="214">AW59</f>
        <v>3042</v>
      </c>
      <c r="AX21" s="10" t="s">
        <v>111</v>
      </c>
      <c r="AY21" s="9">
        <f t="shared" ref="AY21" si="215">AY59</f>
        <v>29609</v>
      </c>
      <c r="AZ21" s="10" t="s">
        <v>111</v>
      </c>
      <c r="BA21" s="9">
        <f t="shared" ref="BA21" si="216">BA59</f>
        <v>9988</v>
      </c>
    </row>
    <row r="22" spans="1:53" ht="15.75" x14ac:dyDescent="0.25">
      <c r="A22" s="21"/>
      <c r="B22" s="7" t="s">
        <v>160</v>
      </c>
      <c r="C22" s="6" t="s">
        <v>111</v>
      </c>
      <c r="D22" s="8" t="s">
        <v>111</v>
      </c>
      <c r="E22" s="9">
        <f t="shared" si="0"/>
        <v>152915783</v>
      </c>
      <c r="F22" s="8" t="s">
        <v>111</v>
      </c>
      <c r="G22" s="9">
        <f t="shared" ref="G22" si="217">G60</f>
        <v>1402928</v>
      </c>
      <c r="H22" s="8" t="s">
        <v>111</v>
      </c>
      <c r="I22" s="9">
        <f t="shared" ref="I22" si="218">I60</f>
        <v>151512855</v>
      </c>
      <c r="J22" s="8" t="s">
        <v>111</v>
      </c>
      <c r="K22" s="9">
        <f t="shared" ref="K22" si="219">K60</f>
        <v>3215860</v>
      </c>
      <c r="L22" s="8" t="s">
        <v>111</v>
      </c>
      <c r="M22" s="9">
        <f t="shared" ref="M22" si="220">M60</f>
        <v>9104</v>
      </c>
      <c r="N22" s="8" t="s">
        <v>111</v>
      </c>
      <c r="O22" s="9">
        <f t="shared" ref="O22" si="221">O60</f>
        <v>1354289</v>
      </c>
      <c r="P22" s="8" t="s">
        <v>111</v>
      </c>
      <c r="Q22" s="9">
        <f t="shared" ref="Q22" si="222">Q60</f>
        <v>17311235</v>
      </c>
      <c r="R22" s="8" t="s">
        <v>111</v>
      </c>
      <c r="S22" s="9">
        <f t="shared" ref="S22" si="223">S60</f>
        <v>3838418</v>
      </c>
      <c r="T22" s="8" t="s">
        <v>111</v>
      </c>
      <c r="U22" s="9">
        <f t="shared" ref="U22" si="224">U60</f>
        <v>1505649</v>
      </c>
      <c r="V22" s="8" t="s">
        <v>111</v>
      </c>
      <c r="W22" s="9">
        <f t="shared" ref="W22" si="225">W60</f>
        <v>2332769</v>
      </c>
      <c r="X22" s="8" t="s">
        <v>111</v>
      </c>
      <c r="Y22" s="9">
        <f t="shared" ref="Y22" si="226">Y60</f>
        <v>98957448</v>
      </c>
      <c r="Z22" s="8" t="s">
        <v>111</v>
      </c>
      <c r="AA22" s="9">
        <f t="shared" ref="AA22" si="227">AA60</f>
        <v>7857413</v>
      </c>
      <c r="AB22" s="8" t="s">
        <v>111</v>
      </c>
      <c r="AC22" s="9">
        <f t="shared" ref="AC22" si="228">AC60</f>
        <v>10783362</v>
      </c>
      <c r="AD22" s="8" t="s">
        <v>111</v>
      </c>
      <c r="AE22" s="9">
        <f t="shared" ref="AE22" si="229">AE60</f>
        <v>2787066</v>
      </c>
      <c r="AF22" s="8" t="s">
        <v>111</v>
      </c>
      <c r="AG22" s="9">
        <f t="shared" ref="AG22" si="230">AG60</f>
        <v>627651</v>
      </c>
      <c r="AH22" s="8" t="s">
        <v>111</v>
      </c>
      <c r="AI22" s="9">
        <f t="shared" ref="AI22" si="231">AI60</f>
        <v>1082631</v>
      </c>
      <c r="AJ22" s="8" t="s">
        <v>111</v>
      </c>
      <c r="AK22" s="9">
        <f t="shared" ref="AK22" si="232">AK60</f>
        <v>1342931</v>
      </c>
      <c r="AL22" s="8" t="s">
        <v>111</v>
      </c>
      <c r="AM22" s="9">
        <f t="shared" ref="AM22" si="233">AM60</f>
        <v>586714</v>
      </c>
      <c r="AN22" s="8" t="s">
        <v>111</v>
      </c>
      <c r="AO22" s="9">
        <f t="shared" ref="AO22" si="234">AO60</f>
        <v>19780</v>
      </c>
      <c r="AP22" s="8" t="s">
        <v>111</v>
      </c>
      <c r="AQ22" s="9">
        <f t="shared" ref="AQ22" si="235">AQ60</f>
        <v>754602</v>
      </c>
      <c r="AR22" s="8" t="s">
        <v>111</v>
      </c>
      <c r="AS22" s="9">
        <f t="shared" ref="AS22" si="236">AS60</f>
        <v>571813</v>
      </c>
      <c r="AT22" s="8" t="s">
        <v>111</v>
      </c>
      <c r="AU22" s="9">
        <f t="shared" ref="AU22" si="237">AU60</f>
        <v>68081</v>
      </c>
      <c r="AV22" s="8" t="s">
        <v>111</v>
      </c>
      <c r="AW22" s="9">
        <f t="shared" ref="AW22" si="238">AW60</f>
        <v>69903</v>
      </c>
      <c r="AX22" s="8" t="s">
        <v>111</v>
      </c>
      <c r="AY22" s="9">
        <f t="shared" ref="AY22" si="239">AY60</f>
        <v>179834</v>
      </c>
      <c r="AZ22" s="8" t="s">
        <v>111</v>
      </c>
      <c r="BA22" s="9">
        <f t="shared" ref="BA22" si="240">BA60</f>
        <v>94722</v>
      </c>
    </row>
    <row r="23" spans="1:53" ht="15.75" x14ac:dyDescent="0.25">
      <c r="A23" s="21"/>
      <c r="B23" s="7" t="s">
        <v>161</v>
      </c>
      <c r="C23" s="6" t="s">
        <v>111</v>
      </c>
      <c r="D23" s="10" t="s">
        <v>111</v>
      </c>
      <c r="E23" s="9">
        <f t="shared" si="0"/>
        <v>24518042</v>
      </c>
      <c r="F23" s="10" t="s">
        <v>111</v>
      </c>
      <c r="G23" s="9">
        <f t="shared" ref="G23" si="241">G61</f>
        <v>397643</v>
      </c>
      <c r="H23" s="10" t="s">
        <v>111</v>
      </c>
      <c r="I23" s="9">
        <f t="shared" ref="I23" si="242">I61</f>
        <v>24120398</v>
      </c>
      <c r="J23" s="10" t="s">
        <v>111</v>
      </c>
      <c r="K23" s="9">
        <f t="shared" ref="K23" si="243">K61</f>
        <v>375344</v>
      </c>
      <c r="L23" s="10" t="s">
        <v>111</v>
      </c>
      <c r="M23" s="9" t="str">
        <f t="shared" ref="M23" si="244">M61</f>
        <v>..</v>
      </c>
      <c r="N23" s="10" t="s">
        <v>111</v>
      </c>
      <c r="O23" s="9">
        <f t="shared" ref="O23" si="245">O61</f>
        <v>35429</v>
      </c>
      <c r="P23" s="10" t="s">
        <v>111</v>
      </c>
      <c r="Q23" s="9">
        <f t="shared" ref="Q23" si="246">Q61</f>
        <v>1694397</v>
      </c>
      <c r="R23" s="10" t="s">
        <v>111</v>
      </c>
      <c r="S23" s="9">
        <f t="shared" ref="S23" si="247">S61</f>
        <v>526718</v>
      </c>
      <c r="T23" s="10" t="s">
        <v>111</v>
      </c>
      <c r="U23" s="9">
        <f t="shared" ref="U23" si="248">U61</f>
        <v>344964</v>
      </c>
      <c r="V23" s="10" t="s">
        <v>111</v>
      </c>
      <c r="W23" s="9">
        <f t="shared" ref="W23" si="249">W61</f>
        <v>181754</v>
      </c>
      <c r="X23" s="10" t="s">
        <v>111</v>
      </c>
      <c r="Y23" s="9">
        <f t="shared" ref="Y23" si="250">Y61</f>
        <v>6849251</v>
      </c>
      <c r="Z23" s="10" t="s">
        <v>111</v>
      </c>
      <c r="AA23" s="9">
        <f t="shared" ref="AA23" si="251">AA61</f>
        <v>12537481</v>
      </c>
      <c r="AB23" s="10" t="s">
        <v>111</v>
      </c>
      <c r="AC23" s="9">
        <f t="shared" ref="AC23" si="252">AC61</f>
        <v>968761</v>
      </c>
      <c r="AD23" s="10" t="s">
        <v>111</v>
      </c>
      <c r="AE23" s="9">
        <f t="shared" ref="AE23" si="253">AE61</f>
        <v>481738</v>
      </c>
      <c r="AF23" s="10" t="s">
        <v>111</v>
      </c>
      <c r="AG23" s="9">
        <f t="shared" ref="AG23" si="254">AG61</f>
        <v>131867</v>
      </c>
      <c r="AH23" s="10" t="s">
        <v>111</v>
      </c>
      <c r="AI23" s="9">
        <f t="shared" ref="AI23" si="255">AI61</f>
        <v>97947</v>
      </c>
      <c r="AJ23" s="10" t="s">
        <v>111</v>
      </c>
      <c r="AK23" s="9">
        <f t="shared" ref="AK23" si="256">AK61</f>
        <v>126373</v>
      </c>
      <c r="AL23" s="10" t="s">
        <v>111</v>
      </c>
      <c r="AM23" s="9">
        <f t="shared" ref="AM23" si="257">AM61</f>
        <v>51224</v>
      </c>
      <c r="AN23" s="10" t="s">
        <v>111</v>
      </c>
      <c r="AO23" s="9">
        <f t="shared" ref="AO23" si="258">AO61</f>
        <v>18907</v>
      </c>
      <c r="AP23" s="10" t="s">
        <v>111</v>
      </c>
      <c r="AQ23" s="9">
        <f t="shared" ref="AQ23" si="259">AQ61</f>
        <v>78191</v>
      </c>
      <c r="AR23" s="10" t="s">
        <v>111</v>
      </c>
      <c r="AS23" s="9">
        <f t="shared" ref="AS23" si="260">AS61</f>
        <v>107514</v>
      </c>
      <c r="AT23" s="10" t="s">
        <v>111</v>
      </c>
      <c r="AU23" s="9">
        <f t="shared" ref="AU23" si="261">AU61</f>
        <v>32191</v>
      </c>
      <c r="AV23" s="10" t="s">
        <v>111</v>
      </c>
      <c r="AW23" s="9">
        <f t="shared" ref="AW23" si="262">AW61</f>
        <v>6763</v>
      </c>
      <c r="AX23" s="10" t="s">
        <v>111</v>
      </c>
      <c r="AY23" s="9" t="str">
        <f t="shared" ref="AY23" si="263">AY61</f>
        <v>..</v>
      </c>
      <c r="AZ23" s="10" t="s">
        <v>111</v>
      </c>
      <c r="BA23" s="9">
        <f t="shared" ref="BA23" si="264">BA61</f>
        <v>302</v>
      </c>
    </row>
    <row r="24" spans="1:53" ht="15.75" x14ac:dyDescent="0.25">
      <c r="A24" s="21"/>
      <c r="B24" s="7" t="s">
        <v>162</v>
      </c>
      <c r="C24" s="6" t="s">
        <v>111</v>
      </c>
      <c r="D24" s="8" t="s">
        <v>111</v>
      </c>
      <c r="E24" s="9">
        <f t="shared" si="0"/>
        <v>118183729</v>
      </c>
      <c r="F24" s="8" t="s">
        <v>111</v>
      </c>
      <c r="G24" s="9">
        <f t="shared" ref="G24" si="265">G62</f>
        <v>1082893</v>
      </c>
      <c r="H24" s="8" t="s">
        <v>111</v>
      </c>
      <c r="I24" s="9">
        <f t="shared" ref="I24" si="266">I62</f>
        <v>117100836</v>
      </c>
      <c r="J24" s="8" t="s">
        <v>111</v>
      </c>
      <c r="K24" s="9">
        <f t="shared" ref="K24" si="267">K62</f>
        <v>3429275</v>
      </c>
      <c r="L24" s="8" t="s">
        <v>111</v>
      </c>
      <c r="M24" s="9">
        <f t="shared" ref="M24" si="268">M62</f>
        <v>12239</v>
      </c>
      <c r="N24" s="8" t="s">
        <v>111</v>
      </c>
      <c r="O24" s="9">
        <f t="shared" ref="O24" si="269">O62</f>
        <v>2311430</v>
      </c>
      <c r="P24" s="8" t="s">
        <v>111</v>
      </c>
      <c r="Q24" s="9">
        <f t="shared" ref="Q24" si="270">Q62</f>
        <v>15175257</v>
      </c>
      <c r="R24" s="8" t="s">
        <v>111</v>
      </c>
      <c r="S24" s="9">
        <f t="shared" ref="S24" si="271">S62</f>
        <v>1369966</v>
      </c>
      <c r="T24" s="8" t="s">
        <v>111</v>
      </c>
      <c r="U24" s="9">
        <f t="shared" ref="U24" si="272">U62</f>
        <v>577560</v>
      </c>
      <c r="V24" s="8" t="s">
        <v>111</v>
      </c>
      <c r="W24" s="9">
        <f t="shared" ref="W24" si="273">W62</f>
        <v>792406</v>
      </c>
      <c r="X24" s="8" t="s">
        <v>111</v>
      </c>
      <c r="Y24" s="9">
        <f t="shared" ref="Y24" si="274">Y62</f>
        <v>10303135</v>
      </c>
      <c r="Z24" s="8" t="s">
        <v>111</v>
      </c>
      <c r="AA24" s="9">
        <f t="shared" ref="AA24" si="275">AA62</f>
        <v>913936</v>
      </c>
      <c r="AB24" s="8" t="s">
        <v>111</v>
      </c>
      <c r="AC24" s="9">
        <f t="shared" ref="AC24" si="276">AC62</f>
        <v>67939624</v>
      </c>
      <c r="AD24" s="8" t="s">
        <v>111</v>
      </c>
      <c r="AE24" s="9">
        <f t="shared" ref="AE24" si="277">AE62</f>
        <v>4942750</v>
      </c>
      <c r="AF24" s="8" t="s">
        <v>111</v>
      </c>
      <c r="AG24" s="9">
        <f t="shared" ref="AG24" si="278">AG62</f>
        <v>1390329</v>
      </c>
      <c r="AH24" s="8" t="s">
        <v>111</v>
      </c>
      <c r="AI24" s="9">
        <f t="shared" ref="AI24" si="279">AI62</f>
        <v>2559581</v>
      </c>
      <c r="AJ24" s="8" t="s">
        <v>111</v>
      </c>
      <c r="AK24" s="9">
        <f t="shared" ref="AK24" si="280">AK62</f>
        <v>2164344</v>
      </c>
      <c r="AL24" s="8" t="s">
        <v>111</v>
      </c>
      <c r="AM24" s="9">
        <f t="shared" ref="AM24" si="281">AM62</f>
        <v>863307</v>
      </c>
      <c r="AN24" s="8" t="s">
        <v>111</v>
      </c>
      <c r="AO24" s="9">
        <f t="shared" ref="AO24" si="282">AO62</f>
        <v>77899</v>
      </c>
      <c r="AP24" s="8" t="s">
        <v>111</v>
      </c>
      <c r="AQ24" s="9">
        <f t="shared" ref="AQ24" si="283">AQ62</f>
        <v>1573251</v>
      </c>
      <c r="AR24" s="8" t="s">
        <v>111</v>
      </c>
      <c r="AS24" s="9">
        <f t="shared" ref="AS24" si="284">AS62</f>
        <v>1154703</v>
      </c>
      <c r="AT24" s="8" t="s">
        <v>111</v>
      </c>
      <c r="AU24" s="9">
        <f t="shared" ref="AU24" si="285">AU62</f>
        <v>157645</v>
      </c>
      <c r="AV24" s="8" t="s">
        <v>111</v>
      </c>
      <c r="AW24" s="9">
        <f t="shared" ref="AW24" si="286">AW62</f>
        <v>214557</v>
      </c>
      <c r="AX24" s="8" t="s">
        <v>111</v>
      </c>
      <c r="AY24" s="9">
        <f t="shared" ref="AY24" si="287">AY62</f>
        <v>186190</v>
      </c>
      <c r="AZ24" s="8" t="s">
        <v>111</v>
      </c>
      <c r="BA24" s="9">
        <f t="shared" ref="BA24" si="288">BA62</f>
        <v>361418</v>
      </c>
    </row>
    <row r="25" spans="1:53" ht="15.75" x14ac:dyDescent="0.25">
      <c r="A25" s="21"/>
      <c r="B25" s="7" t="s">
        <v>163</v>
      </c>
      <c r="C25" s="6" t="s">
        <v>111</v>
      </c>
      <c r="D25" s="10" t="s">
        <v>111</v>
      </c>
      <c r="E25" s="9">
        <f t="shared" si="0"/>
        <v>67983407</v>
      </c>
      <c r="F25" s="10" t="s">
        <v>111</v>
      </c>
      <c r="G25" s="9">
        <f t="shared" ref="G25" si="289">G63</f>
        <v>538538</v>
      </c>
      <c r="H25" s="10" t="s">
        <v>111</v>
      </c>
      <c r="I25" s="9">
        <f t="shared" ref="I25" si="290">I63</f>
        <v>67444869</v>
      </c>
      <c r="J25" s="10" t="s">
        <v>111</v>
      </c>
      <c r="K25" s="9">
        <f t="shared" ref="K25" si="291">K63</f>
        <v>1355583</v>
      </c>
      <c r="L25" s="10" t="s">
        <v>111</v>
      </c>
      <c r="M25" s="9">
        <f t="shared" ref="M25" si="292">M63</f>
        <v>46132</v>
      </c>
      <c r="N25" s="10" t="s">
        <v>111</v>
      </c>
      <c r="O25" s="9">
        <f t="shared" ref="O25" si="293">O63</f>
        <v>3018247</v>
      </c>
      <c r="P25" s="10" t="s">
        <v>111</v>
      </c>
      <c r="Q25" s="9">
        <f t="shared" ref="Q25" si="294">Q63</f>
        <v>4781713</v>
      </c>
      <c r="R25" s="10" t="s">
        <v>111</v>
      </c>
      <c r="S25" s="9">
        <f t="shared" ref="S25" si="295">S63</f>
        <v>354231</v>
      </c>
      <c r="T25" s="10" t="s">
        <v>111</v>
      </c>
      <c r="U25" s="9">
        <f t="shared" ref="U25" si="296">U63</f>
        <v>60363</v>
      </c>
      <c r="V25" s="10" t="s">
        <v>111</v>
      </c>
      <c r="W25" s="9">
        <f t="shared" ref="W25" si="297">W63</f>
        <v>293868</v>
      </c>
      <c r="X25" s="10" t="s">
        <v>111</v>
      </c>
      <c r="Y25" s="9">
        <f t="shared" ref="Y25" si="298">Y63</f>
        <v>3473743</v>
      </c>
      <c r="Z25" s="10" t="s">
        <v>111</v>
      </c>
      <c r="AA25" s="9">
        <f t="shared" ref="AA25" si="299">AA63</f>
        <v>212210</v>
      </c>
      <c r="AB25" s="10" t="s">
        <v>111</v>
      </c>
      <c r="AC25" s="9">
        <f t="shared" ref="AC25" si="300">AC63</f>
        <v>4750592</v>
      </c>
      <c r="AD25" s="10" t="s">
        <v>111</v>
      </c>
      <c r="AE25" s="9">
        <f t="shared" ref="AE25" si="301">AE63</f>
        <v>43265353</v>
      </c>
      <c r="AF25" s="10" t="s">
        <v>111</v>
      </c>
      <c r="AG25" s="9">
        <f t="shared" ref="AG25" si="302">AG63</f>
        <v>1346841</v>
      </c>
      <c r="AH25" s="10" t="s">
        <v>111</v>
      </c>
      <c r="AI25" s="9">
        <f t="shared" ref="AI25" si="303">AI63</f>
        <v>856919</v>
      </c>
      <c r="AJ25" s="10" t="s">
        <v>111</v>
      </c>
      <c r="AK25" s="9">
        <f t="shared" ref="AK25" si="304">AK63</f>
        <v>2163661</v>
      </c>
      <c r="AL25" s="10" t="s">
        <v>111</v>
      </c>
      <c r="AM25" s="9">
        <f t="shared" ref="AM25" si="305">AM63</f>
        <v>406496</v>
      </c>
      <c r="AN25" s="10" t="s">
        <v>111</v>
      </c>
      <c r="AO25" s="9">
        <f t="shared" ref="AO25" si="306">AO63</f>
        <v>125522</v>
      </c>
      <c r="AP25" s="10" t="s">
        <v>111</v>
      </c>
      <c r="AQ25" s="9">
        <f t="shared" ref="AQ25" si="307">AQ63</f>
        <v>683950</v>
      </c>
      <c r="AR25" s="10" t="s">
        <v>111</v>
      </c>
      <c r="AS25" s="9">
        <f t="shared" ref="AS25" si="308">AS63</f>
        <v>407079</v>
      </c>
      <c r="AT25" s="10" t="s">
        <v>111</v>
      </c>
      <c r="AU25" s="9">
        <f t="shared" ref="AU25" si="309">AU63</f>
        <v>70022</v>
      </c>
      <c r="AV25" s="10" t="s">
        <v>111</v>
      </c>
      <c r="AW25" s="9">
        <f t="shared" ref="AW25" si="310">AW63</f>
        <v>64028</v>
      </c>
      <c r="AX25" s="10" t="s">
        <v>111</v>
      </c>
      <c r="AY25" s="9">
        <f t="shared" ref="AY25" si="311">AY63</f>
        <v>48780</v>
      </c>
      <c r="AZ25" s="10" t="s">
        <v>111</v>
      </c>
      <c r="BA25" s="9">
        <f t="shared" ref="BA25" si="312">BA63</f>
        <v>13766</v>
      </c>
    </row>
    <row r="26" spans="1:53" ht="15.75" x14ac:dyDescent="0.25">
      <c r="A26" s="21"/>
      <c r="B26" s="7" t="s">
        <v>164</v>
      </c>
      <c r="C26" s="6" t="s">
        <v>111</v>
      </c>
      <c r="D26" s="8" t="s">
        <v>111</v>
      </c>
      <c r="E26" s="9">
        <f t="shared" si="0"/>
        <v>16773171</v>
      </c>
      <c r="F26" s="8" t="s">
        <v>111</v>
      </c>
      <c r="G26" s="9">
        <f t="shared" ref="G26" si="313">G64</f>
        <v>54667</v>
      </c>
      <c r="H26" s="8" t="s">
        <v>111</v>
      </c>
      <c r="I26" s="9">
        <f t="shared" ref="I26" si="314">I64</f>
        <v>16718504</v>
      </c>
      <c r="J26" s="8" t="s">
        <v>111</v>
      </c>
      <c r="K26" s="9">
        <f t="shared" ref="K26" si="315">K64</f>
        <v>212034</v>
      </c>
      <c r="L26" s="8" t="s">
        <v>111</v>
      </c>
      <c r="M26" s="9" t="str">
        <f t="shared" ref="M26" si="316">M64</f>
        <v>..</v>
      </c>
      <c r="N26" s="8" t="s">
        <v>111</v>
      </c>
      <c r="O26" s="9">
        <f t="shared" ref="O26" si="317">O64</f>
        <v>72950</v>
      </c>
      <c r="P26" s="8" t="s">
        <v>111</v>
      </c>
      <c r="Q26" s="9">
        <f t="shared" ref="Q26" si="318">Q64</f>
        <v>370428</v>
      </c>
      <c r="R26" s="8" t="s">
        <v>111</v>
      </c>
      <c r="S26" s="9" t="str">
        <f t="shared" ref="S26" si="319">S64</f>
        <v>..</v>
      </c>
      <c r="T26" s="8" t="s">
        <v>111</v>
      </c>
      <c r="U26" s="9" t="str">
        <f t="shared" ref="U26" si="320">U64</f>
        <v>..</v>
      </c>
      <c r="V26" s="8" t="s">
        <v>111</v>
      </c>
      <c r="W26" s="9" t="str">
        <f t="shared" ref="W26" si="321">W64</f>
        <v>..</v>
      </c>
      <c r="X26" s="8" t="s">
        <v>111</v>
      </c>
      <c r="Y26" s="9">
        <f t="shared" ref="Y26" si="322">Y64</f>
        <v>557154</v>
      </c>
      <c r="Z26" s="8" t="s">
        <v>111</v>
      </c>
      <c r="AA26" s="9">
        <f t="shared" ref="AA26" si="323">AA64</f>
        <v>72596</v>
      </c>
      <c r="AB26" s="8" t="s">
        <v>111</v>
      </c>
      <c r="AC26" s="9">
        <f t="shared" ref="AC26" si="324">AC64</f>
        <v>1471282</v>
      </c>
      <c r="AD26" s="8" t="s">
        <v>111</v>
      </c>
      <c r="AE26" s="9">
        <f t="shared" ref="AE26" si="325">AE64</f>
        <v>2183314</v>
      </c>
      <c r="AF26" s="8" t="s">
        <v>111</v>
      </c>
      <c r="AG26" s="9">
        <f t="shared" ref="AG26" si="326">AG64</f>
        <v>7352796</v>
      </c>
      <c r="AH26" s="8" t="s">
        <v>111</v>
      </c>
      <c r="AI26" s="9">
        <f t="shared" ref="AI26" si="327">AI64</f>
        <v>1198109</v>
      </c>
      <c r="AJ26" s="8" t="s">
        <v>111</v>
      </c>
      <c r="AK26" s="9">
        <f t="shared" ref="AK26" si="328">AK64</f>
        <v>2016507</v>
      </c>
      <c r="AL26" s="8" t="s">
        <v>111</v>
      </c>
      <c r="AM26" s="9">
        <f t="shared" ref="AM26" si="329">AM64</f>
        <v>419717</v>
      </c>
      <c r="AN26" s="8" t="s">
        <v>111</v>
      </c>
      <c r="AO26" s="9">
        <f t="shared" ref="AO26" si="330">AO64</f>
        <v>28719</v>
      </c>
      <c r="AP26" s="8" t="s">
        <v>111</v>
      </c>
      <c r="AQ26" s="9">
        <f t="shared" ref="AQ26" si="331">AQ64</f>
        <v>383496</v>
      </c>
      <c r="AR26" s="8" t="s">
        <v>111</v>
      </c>
      <c r="AS26" s="9">
        <f t="shared" ref="AS26" si="332">AS64</f>
        <v>274182</v>
      </c>
      <c r="AT26" s="8" t="s">
        <v>111</v>
      </c>
      <c r="AU26" s="9">
        <f t="shared" ref="AU26" si="333">AU64</f>
        <v>18146</v>
      </c>
      <c r="AV26" s="8" t="s">
        <v>111</v>
      </c>
      <c r="AW26" s="9">
        <f t="shared" ref="AW26" si="334">AW64</f>
        <v>48527</v>
      </c>
      <c r="AX26" s="8" t="s">
        <v>111</v>
      </c>
      <c r="AY26" s="9">
        <f t="shared" ref="AY26" si="335">AY64</f>
        <v>22917</v>
      </c>
      <c r="AZ26" s="8" t="s">
        <v>111</v>
      </c>
      <c r="BA26" s="9">
        <f t="shared" ref="BA26" si="336">BA64</f>
        <v>15630</v>
      </c>
    </row>
    <row r="27" spans="1:53" ht="15.75" x14ac:dyDescent="0.25">
      <c r="A27" s="21"/>
      <c r="B27" s="7" t="s">
        <v>165</v>
      </c>
      <c r="C27" s="6" t="s">
        <v>111</v>
      </c>
      <c r="D27" s="10" t="s">
        <v>111</v>
      </c>
      <c r="E27" s="9">
        <f t="shared" si="0"/>
        <v>20086199</v>
      </c>
      <c r="F27" s="10" t="s">
        <v>111</v>
      </c>
      <c r="G27" s="9">
        <f t="shared" ref="G27" si="337">G65</f>
        <v>251390</v>
      </c>
      <c r="H27" s="10" t="s">
        <v>111</v>
      </c>
      <c r="I27" s="9">
        <f t="shared" ref="I27" si="338">I65</f>
        <v>19834809</v>
      </c>
      <c r="J27" s="10" t="s">
        <v>111</v>
      </c>
      <c r="K27" s="9">
        <f t="shared" ref="K27" si="339">K65</f>
        <v>270795</v>
      </c>
      <c r="L27" s="10" t="s">
        <v>111</v>
      </c>
      <c r="M27" s="9">
        <f t="shared" ref="M27" si="340">M65</f>
        <v>188</v>
      </c>
      <c r="N27" s="10" t="s">
        <v>111</v>
      </c>
      <c r="O27" s="9">
        <f t="shared" ref="O27" si="341">O65</f>
        <v>139200</v>
      </c>
      <c r="P27" s="10" t="s">
        <v>111</v>
      </c>
      <c r="Q27" s="9">
        <f t="shared" ref="Q27" si="342">Q65</f>
        <v>1302089</v>
      </c>
      <c r="R27" s="10" t="s">
        <v>111</v>
      </c>
      <c r="S27" s="9">
        <f t="shared" ref="S27" si="343">S65</f>
        <v>41420</v>
      </c>
      <c r="T27" s="10" t="s">
        <v>111</v>
      </c>
      <c r="U27" s="9">
        <f t="shared" ref="U27" si="344">U65</f>
        <v>25978</v>
      </c>
      <c r="V27" s="10" t="s">
        <v>111</v>
      </c>
      <c r="W27" s="9">
        <f t="shared" ref="W27" si="345">W65</f>
        <v>15442</v>
      </c>
      <c r="X27" s="10" t="s">
        <v>111</v>
      </c>
      <c r="Y27" s="9">
        <f t="shared" ref="Y27" si="346">Y65</f>
        <v>979122</v>
      </c>
      <c r="Z27" s="10" t="s">
        <v>111</v>
      </c>
      <c r="AA27" s="9">
        <f t="shared" ref="AA27" si="347">AA65</f>
        <v>106392</v>
      </c>
      <c r="AB27" s="10" t="s">
        <v>111</v>
      </c>
      <c r="AC27" s="9">
        <f t="shared" ref="AC27" si="348">AC65</f>
        <v>1906389</v>
      </c>
      <c r="AD27" s="10" t="s">
        <v>111</v>
      </c>
      <c r="AE27" s="9">
        <f t="shared" ref="AE27" si="349">AE65</f>
        <v>518206</v>
      </c>
      <c r="AF27" s="10" t="s">
        <v>111</v>
      </c>
      <c r="AG27" s="9">
        <f t="shared" ref="AG27" si="350">AG65</f>
        <v>928823</v>
      </c>
      <c r="AH27" s="10" t="s">
        <v>111</v>
      </c>
      <c r="AI27" s="9">
        <f t="shared" ref="AI27" si="351">AI65</f>
        <v>10551594</v>
      </c>
      <c r="AJ27" s="10" t="s">
        <v>111</v>
      </c>
      <c r="AK27" s="9">
        <f t="shared" ref="AK27" si="352">AK65</f>
        <v>717758</v>
      </c>
      <c r="AL27" s="10" t="s">
        <v>111</v>
      </c>
      <c r="AM27" s="9">
        <f t="shared" ref="AM27" si="353">AM65</f>
        <v>1378124</v>
      </c>
      <c r="AN27" s="10" t="s">
        <v>111</v>
      </c>
      <c r="AO27" s="9">
        <f t="shared" ref="AO27" si="354">AO65</f>
        <v>192242</v>
      </c>
      <c r="AP27" s="10" t="s">
        <v>111</v>
      </c>
      <c r="AQ27" s="9">
        <f t="shared" ref="AQ27" si="355">AQ65</f>
        <v>334687</v>
      </c>
      <c r="AR27" s="10" t="s">
        <v>111</v>
      </c>
      <c r="AS27" s="9">
        <f t="shared" ref="AS27" si="356">AS65</f>
        <v>317130</v>
      </c>
      <c r="AT27" s="10" t="s">
        <v>111</v>
      </c>
      <c r="AU27" s="9">
        <f t="shared" ref="AU27" si="357">AU65</f>
        <v>54469</v>
      </c>
      <c r="AV27" s="10" t="s">
        <v>111</v>
      </c>
      <c r="AW27" s="9">
        <f t="shared" ref="AW27" si="358">AW65</f>
        <v>33614</v>
      </c>
      <c r="AX27" s="10" t="s">
        <v>111</v>
      </c>
      <c r="AY27" s="9">
        <f t="shared" ref="AY27" si="359">AY65</f>
        <v>35598</v>
      </c>
      <c r="AZ27" s="10" t="s">
        <v>111</v>
      </c>
      <c r="BA27" s="9">
        <f t="shared" ref="BA27" si="360">BA65</f>
        <v>26970</v>
      </c>
    </row>
    <row r="28" spans="1:53" ht="15.75" x14ac:dyDescent="0.25">
      <c r="A28" s="21"/>
      <c r="B28" s="7" t="s">
        <v>166</v>
      </c>
      <c r="C28" s="6" t="s">
        <v>111</v>
      </c>
      <c r="D28" s="8" t="s">
        <v>111</v>
      </c>
      <c r="E28" s="9">
        <f t="shared" si="0"/>
        <v>45904770</v>
      </c>
      <c r="F28" s="8" t="s">
        <v>111</v>
      </c>
      <c r="G28" s="9">
        <f t="shared" ref="G28" si="361">G66</f>
        <v>171276</v>
      </c>
      <c r="H28" s="8" t="s">
        <v>111</v>
      </c>
      <c r="I28" s="9">
        <f t="shared" ref="I28" si="362">I66</f>
        <v>45733494</v>
      </c>
      <c r="J28" s="8" t="s">
        <v>111</v>
      </c>
      <c r="K28" s="9">
        <f t="shared" ref="K28" si="363">K66</f>
        <v>570631</v>
      </c>
      <c r="L28" s="8" t="s">
        <v>111</v>
      </c>
      <c r="M28" s="9">
        <f t="shared" ref="M28" si="364">M66</f>
        <v>10988</v>
      </c>
      <c r="N28" s="8" t="s">
        <v>111</v>
      </c>
      <c r="O28" s="9">
        <f t="shared" ref="O28" si="365">O66</f>
        <v>145572</v>
      </c>
      <c r="P28" s="8" t="s">
        <v>111</v>
      </c>
      <c r="Q28" s="9">
        <f t="shared" ref="Q28" si="366">Q66</f>
        <v>1827023</v>
      </c>
      <c r="R28" s="8" t="s">
        <v>111</v>
      </c>
      <c r="S28" s="9">
        <f t="shared" ref="S28" si="367">S66</f>
        <v>49974</v>
      </c>
      <c r="T28" s="8" t="s">
        <v>111</v>
      </c>
      <c r="U28" s="9">
        <f t="shared" ref="U28" si="368">U66</f>
        <v>15165</v>
      </c>
      <c r="V28" s="8" t="s">
        <v>111</v>
      </c>
      <c r="W28" s="9">
        <f t="shared" ref="W28" si="369">W66</f>
        <v>34809</v>
      </c>
      <c r="X28" s="8" t="s">
        <v>111</v>
      </c>
      <c r="Y28" s="9">
        <f t="shared" ref="Y28" si="370">Y66</f>
        <v>1271466</v>
      </c>
      <c r="Z28" s="8" t="s">
        <v>111</v>
      </c>
      <c r="AA28" s="9">
        <f t="shared" ref="AA28" si="371">AA66</f>
        <v>207041</v>
      </c>
      <c r="AB28" s="8" t="s">
        <v>111</v>
      </c>
      <c r="AC28" s="9">
        <f t="shared" ref="AC28" si="372">AC66</f>
        <v>1154628</v>
      </c>
      <c r="AD28" s="8" t="s">
        <v>111</v>
      </c>
      <c r="AE28" s="9">
        <f t="shared" ref="AE28" si="373">AE66</f>
        <v>2022640</v>
      </c>
      <c r="AF28" s="8" t="s">
        <v>111</v>
      </c>
      <c r="AG28" s="9">
        <f t="shared" ref="AG28" si="374">AG66</f>
        <v>1105103</v>
      </c>
      <c r="AH28" s="8" t="s">
        <v>111</v>
      </c>
      <c r="AI28" s="9">
        <f t="shared" ref="AI28" si="375">AI66</f>
        <v>582017</v>
      </c>
      <c r="AJ28" s="8" t="s">
        <v>111</v>
      </c>
      <c r="AK28" s="9">
        <f t="shared" ref="AK28" si="376">AK66</f>
        <v>30233581</v>
      </c>
      <c r="AL28" s="8" t="s">
        <v>111</v>
      </c>
      <c r="AM28" s="9">
        <f t="shared" ref="AM28" si="377">AM66</f>
        <v>1474251</v>
      </c>
      <c r="AN28" s="8" t="s">
        <v>111</v>
      </c>
      <c r="AO28" s="9">
        <f t="shared" ref="AO28" si="378">AO66</f>
        <v>216448</v>
      </c>
      <c r="AP28" s="8" t="s">
        <v>111</v>
      </c>
      <c r="AQ28" s="9">
        <f t="shared" ref="AQ28" si="379">AQ66</f>
        <v>3220106</v>
      </c>
      <c r="AR28" s="8" t="s">
        <v>111</v>
      </c>
      <c r="AS28" s="9">
        <f t="shared" ref="AS28" si="380">AS66</f>
        <v>701474</v>
      </c>
      <c r="AT28" s="8" t="s">
        <v>111</v>
      </c>
      <c r="AU28" s="9">
        <f t="shared" ref="AU28" si="381">AU66</f>
        <v>561480</v>
      </c>
      <c r="AV28" s="8" t="s">
        <v>111</v>
      </c>
      <c r="AW28" s="9">
        <f t="shared" ref="AW28" si="382">AW66</f>
        <v>151248</v>
      </c>
      <c r="AX28" s="8" t="s">
        <v>111</v>
      </c>
      <c r="AY28" s="9">
        <f t="shared" ref="AY28" si="383">AY66</f>
        <v>170089</v>
      </c>
      <c r="AZ28" s="8" t="s">
        <v>111</v>
      </c>
      <c r="BA28" s="9">
        <f t="shared" ref="BA28" si="384">BA66</f>
        <v>57734</v>
      </c>
    </row>
    <row r="29" spans="1:53" ht="15.75" x14ac:dyDescent="0.25">
      <c r="A29" s="21"/>
      <c r="B29" s="7" t="s">
        <v>167</v>
      </c>
      <c r="C29" s="6" t="s">
        <v>111</v>
      </c>
      <c r="D29" s="10" t="s">
        <v>111</v>
      </c>
      <c r="E29" s="9">
        <f t="shared" si="0"/>
        <v>16832575</v>
      </c>
      <c r="F29" s="10" t="s">
        <v>111</v>
      </c>
      <c r="G29" s="9">
        <f t="shared" ref="G29" si="385">G67</f>
        <v>99001</v>
      </c>
      <c r="H29" s="10" t="s">
        <v>111</v>
      </c>
      <c r="I29" s="9">
        <f t="shared" ref="I29" si="386">I67</f>
        <v>16733574</v>
      </c>
      <c r="J29" s="10" t="s">
        <v>111</v>
      </c>
      <c r="K29" s="9">
        <f t="shared" ref="K29" si="387">K67</f>
        <v>378576</v>
      </c>
      <c r="L29" s="10" t="s">
        <v>111</v>
      </c>
      <c r="M29" s="9">
        <f t="shared" ref="M29" si="388">M67</f>
        <v>5723</v>
      </c>
      <c r="N29" s="10" t="s">
        <v>111</v>
      </c>
      <c r="O29" s="9">
        <f t="shared" ref="O29" si="389">O67</f>
        <v>27534</v>
      </c>
      <c r="P29" s="10" t="s">
        <v>111</v>
      </c>
      <c r="Q29" s="9">
        <f t="shared" ref="Q29" si="390">Q67</f>
        <v>965888</v>
      </c>
      <c r="R29" s="10" t="s">
        <v>111</v>
      </c>
      <c r="S29" s="9">
        <f t="shared" ref="S29" si="391">S67</f>
        <v>29931</v>
      </c>
      <c r="T29" s="10" t="s">
        <v>111</v>
      </c>
      <c r="U29" s="9">
        <f t="shared" ref="U29" si="392">U67</f>
        <v>18441</v>
      </c>
      <c r="V29" s="10" t="s">
        <v>111</v>
      </c>
      <c r="W29" s="9">
        <f t="shared" ref="W29" si="393">W67</f>
        <v>11491</v>
      </c>
      <c r="X29" s="10" t="s">
        <v>111</v>
      </c>
      <c r="Y29" s="9">
        <f t="shared" ref="Y29" si="394">Y67</f>
        <v>508694</v>
      </c>
      <c r="Z29" s="10" t="s">
        <v>111</v>
      </c>
      <c r="AA29" s="9">
        <f t="shared" ref="AA29" si="395">AA67</f>
        <v>54108</v>
      </c>
      <c r="AB29" s="10" t="s">
        <v>111</v>
      </c>
      <c r="AC29" s="9">
        <f t="shared" ref="AC29" si="396">AC67</f>
        <v>946143</v>
      </c>
      <c r="AD29" s="10" t="s">
        <v>111</v>
      </c>
      <c r="AE29" s="9">
        <f t="shared" ref="AE29" si="397">AE67</f>
        <v>241357</v>
      </c>
      <c r="AF29" s="10" t="s">
        <v>111</v>
      </c>
      <c r="AG29" s="9">
        <f t="shared" ref="AG29" si="398">AG67</f>
        <v>278141</v>
      </c>
      <c r="AH29" s="10" t="s">
        <v>111</v>
      </c>
      <c r="AI29" s="9">
        <f t="shared" ref="AI29" si="399">AI67</f>
        <v>1032349</v>
      </c>
      <c r="AJ29" s="10" t="s">
        <v>111</v>
      </c>
      <c r="AK29" s="9">
        <f t="shared" ref="AK29" si="400">AK67</f>
        <v>2021054</v>
      </c>
      <c r="AL29" s="10" t="s">
        <v>111</v>
      </c>
      <c r="AM29" s="9">
        <f t="shared" ref="AM29" si="401">AM67</f>
        <v>7759680</v>
      </c>
      <c r="AN29" s="10" t="s">
        <v>111</v>
      </c>
      <c r="AO29" s="9">
        <f t="shared" ref="AO29" si="402">AO67</f>
        <v>389942</v>
      </c>
      <c r="AP29" s="10" t="s">
        <v>111</v>
      </c>
      <c r="AQ29" s="9">
        <f t="shared" ref="AQ29" si="403">AQ67</f>
        <v>907084</v>
      </c>
      <c r="AR29" s="10" t="s">
        <v>111</v>
      </c>
      <c r="AS29" s="9">
        <f t="shared" ref="AS29" si="404">AS67</f>
        <v>877783</v>
      </c>
      <c r="AT29" s="10" t="s">
        <v>111</v>
      </c>
      <c r="AU29" s="9">
        <f t="shared" ref="AU29" si="405">AU67</f>
        <v>215681</v>
      </c>
      <c r="AV29" s="10" t="s">
        <v>111</v>
      </c>
      <c r="AW29" s="9">
        <f t="shared" ref="AW29" si="406">AW67</f>
        <v>52258</v>
      </c>
      <c r="AX29" s="10" t="s">
        <v>111</v>
      </c>
      <c r="AY29" s="9">
        <f t="shared" ref="AY29" si="407">AY67</f>
        <v>41651</v>
      </c>
      <c r="AZ29" s="10" t="s">
        <v>111</v>
      </c>
      <c r="BA29" s="9" t="str">
        <f t="shared" ref="BA29" si="408">BA67</f>
        <v>..</v>
      </c>
    </row>
    <row r="30" spans="1:53" ht="15.75" x14ac:dyDescent="0.25">
      <c r="A30" s="21"/>
      <c r="B30" s="7" t="s">
        <v>168</v>
      </c>
      <c r="C30" s="6" t="s">
        <v>111</v>
      </c>
      <c r="D30" s="8" t="s">
        <v>111</v>
      </c>
      <c r="E30" s="9">
        <f t="shared" si="0"/>
        <v>3550800</v>
      </c>
      <c r="F30" s="8" t="s">
        <v>111</v>
      </c>
      <c r="G30" s="9" t="str">
        <f t="shared" ref="G30" si="409">G68</f>
        <v>..</v>
      </c>
      <c r="H30" s="8" t="s">
        <v>111</v>
      </c>
      <c r="I30" s="9">
        <f t="shared" ref="I30" si="410">I68</f>
        <v>3550800</v>
      </c>
      <c r="J30" s="8" t="s">
        <v>111</v>
      </c>
      <c r="K30" s="9">
        <f t="shared" ref="K30" si="411">K68</f>
        <v>16216</v>
      </c>
      <c r="L30" s="8" t="s">
        <v>111</v>
      </c>
      <c r="M30" s="9" t="str">
        <f t="shared" ref="M30" si="412">M68</f>
        <v>..</v>
      </c>
      <c r="N30" s="8" t="s">
        <v>111</v>
      </c>
      <c r="O30" s="9">
        <f t="shared" ref="O30" si="413">O68</f>
        <v>2408</v>
      </c>
      <c r="P30" s="8" t="s">
        <v>111</v>
      </c>
      <c r="Q30" s="9">
        <f t="shared" ref="Q30" si="414">Q68</f>
        <v>88797</v>
      </c>
      <c r="R30" s="8" t="s">
        <v>111</v>
      </c>
      <c r="S30" s="9" t="str">
        <f t="shared" ref="S30" si="415">S68</f>
        <v>..</v>
      </c>
      <c r="T30" s="8" t="s">
        <v>111</v>
      </c>
      <c r="U30" s="9" t="str">
        <f t="shared" ref="U30" si="416">U68</f>
        <v>..</v>
      </c>
      <c r="V30" s="8" t="s">
        <v>111</v>
      </c>
      <c r="W30" s="9" t="str">
        <f t="shared" ref="W30" si="417">W68</f>
        <v>..</v>
      </c>
      <c r="X30" s="8" t="s">
        <v>111</v>
      </c>
      <c r="Y30" s="9">
        <f t="shared" ref="Y30" si="418">Y68</f>
        <v>26741</v>
      </c>
      <c r="Z30" s="8" t="s">
        <v>111</v>
      </c>
      <c r="AA30" s="9" t="str">
        <f t="shared" ref="AA30" si="419">AA68</f>
        <v>..</v>
      </c>
      <c r="AB30" s="8" t="s">
        <v>111</v>
      </c>
      <c r="AC30" s="9">
        <f t="shared" ref="AC30" si="420">AC68</f>
        <v>20520</v>
      </c>
      <c r="AD30" s="8" t="s">
        <v>111</v>
      </c>
      <c r="AE30" s="9">
        <f t="shared" ref="AE30" si="421">AE68</f>
        <v>15638</v>
      </c>
      <c r="AF30" s="8" t="s">
        <v>111</v>
      </c>
      <c r="AG30" s="9">
        <f t="shared" ref="AG30" si="422">AG68</f>
        <v>17512</v>
      </c>
      <c r="AH30" s="8" t="s">
        <v>111</v>
      </c>
      <c r="AI30" s="9">
        <f t="shared" ref="AI30" si="423">AI68</f>
        <v>54167</v>
      </c>
      <c r="AJ30" s="8" t="s">
        <v>111</v>
      </c>
      <c r="AK30" s="9">
        <f t="shared" ref="AK30" si="424">AK68</f>
        <v>562683</v>
      </c>
      <c r="AL30" s="8" t="s">
        <v>111</v>
      </c>
      <c r="AM30" s="9">
        <f t="shared" ref="AM30" si="425">AM68</f>
        <v>206590</v>
      </c>
      <c r="AN30" s="8" t="s">
        <v>111</v>
      </c>
      <c r="AO30" s="9">
        <f t="shared" ref="AO30" si="426">AO68</f>
        <v>1646113</v>
      </c>
      <c r="AP30" s="8" t="s">
        <v>111</v>
      </c>
      <c r="AQ30" s="9">
        <f t="shared" ref="AQ30" si="427">AQ68</f>
        <v>500249</v>
      </c>
      <c r="AR30" s="8" t="s">
        <v>111</v>
      </c>
      <c r="AS30" s="9">
        <f t="shared" ref="AS30" si="428">AS68</f>
        <v>265524</v>
      </c>
      <c r="AT30" s="8" t="s">
        <v>111</v>
      </c>
      <c r="AU30" s="9">
        <f t="shared" ref="AU30" si="429">AU68</f>
        <v>59054</v>
      </c>
      <c r="AV30" s="8" t="s">
        <v>111</v>
      </c>
      <c r="AW30" s="9">
        <f t="shared" ref="AW30" si="430">AW68</f>
        <v>37651</v>
      </c>
      <c r="AX30" s="8" t="s">
        <v>111</v>
      </c>
      <c r="AY30" s="9">
        <f t="shared" ref="AY30" si="431">AY68</f>
        <v>30938</v>
      </c>
      <c r="AZ30" s="8" t="s">
        <v>111</v>
      </c>
      <c r="BA30" s="9" t="str">
        <f t="shared" ref="BA30" si="432">BA68</f>
        <v>..</v>
      </c>
    </row>
    <row r="31" spans="1:53" ht="15.75" x14ac:dyDescent="0.25">
      <c r="A31" s="21"/>
      <c r="B31" s="7" t="s">
        <v>169</v>
      </c>
      <c r="C31" s="6" t="s">
        <v>111</v>
      </c>
      <c r="D31" s="10" t="s">
        <v>111</v>
      </c>
      <c r="E31" s="9">
        <f t="shared" si="0"/>
        <v>40370817</v>
      </c>
      <c r="F31" s="10" t="s">
        <v>111</v>
      </c>
      <c r="G31" s="9">
        <f t="shared" ref="G31" si="433">G69</f>
        <v>388135</v>
      </c>
      <c r="H31" s="10" t="s">
        <v>111</v>
      </c>
      <c r="I31" s="9">
        <f t="shared" ref="I31" si="434">I69</f>
        <v>39982682</v>
      </c>
      <c r="J31" s="10" t="s">
        <v>111</v>
      </c>
      <c r="K31" s="9">
        <f t="shared" ref="K31" si="435">K69</f>
        <v>484949</v>
      </c>
      <c r="L31" s="10" t="s">
        <v>111</v>
      </c>
      <c r="M31" s="9" t="str">
        <f t="shared" ref="M31" si="436">M69</f>
        <v>..</v>
      </c>
      <c r="N31" s="10" t="s">
        <v>111</v>
      </c>
      <c r="O31" s="9">
        <f t="shared" ref="O31" si="437">O69</f>
        <v>58060</v>
      </c>
      <c r="P31" s="10" t="s">
        <v>111</v>
      </c>
      <c r="Q31" s="9">
        <f t="shared" ref="Q31" si="438">Q69</f>
        <v>1348055</v>
      </c>
      <c r="R31" s="10" t="s">
        <v>111</v>
      </c>
      <c r="S31" s="9">
        <f t="shared" ref="S31" si="439">S69</f>
        <v>20474</v>
      </c>
      <c r="T31" s="10" t="s">
        <v>111</v>
      </c>
      <c r="U31" s="9" t="str">
        <f t="shared" ref="U31" si="440">U69</f>
        <v>..</v>
      </c>
      <c r="V31" s="10" t="s">
        <v>111</v>
      </c>
      <c r="W31" s="9">
        <f t="shared" ref="W31" si="441">W69</f>
        <v>20474</v>
      </c>
      <c r="X31" s="10" t="s">
        <v>111</v>
      </c>
      <c r="Y31" s="9">
        <f t="shared" ref="Y31" si="442">Y69</f>
        <v>953388</v>
      </c>
      <c r="Z31" s="10" t="s">
        <v>111</v>
      </c>
      <c r="AA31" s="9">
        <f t="shared" ref="AA31" si="443">AA69</f>
        <v>128654</v>
      </c>
      <c r="AB31" s="10" t="s">
        <v>111</v>
      </c>
      <c r="AC31" s="9">
        <f t="shared" ref="AC31" si="444">AC69</f>
        <v>1066317</v>
      </c>
      <c r="AD31" s="10" t="s">
        <v>111</v>
      </c>
      <c r="AE31" s="9">
        <f t="shared" ref="AE31" si="445">AE69</f>
        <v>763243</v>
      </c>
      <c r="AF31" s="10" t="s">
        <v>111</v>
      </c>
      <c r="AG31" s="9">
        <f t="shared" ref="AG31" si="446">AG69</f>
        <v>422877</v>
      </c>
      <c r="AH31" s="10" t="s">
        <v>111</v>
      </c>
      <c r="AI31" s="9">
        <f t="shared" ref="AI31" si="447">AI69</f>
        <v>286679</v>
      </c>
      <c r="AJ31" s="10" t="s">
        <v>111</v>
      </c>
      <c r="AK31" s="9">
        <f t="shared" ref="AK31" si="448">AK69</f>
        <v>3064053</v>
      </c>
      <c r="AL31" s="10" t="s">
        <v>111</v>
      </c>
      <c r="AM31" s="9">
        <f t="shared" ref="AM31" si="449">AM69</f>
        <v>941947</v>
      </c>
      <c r="AN31" s="10" t="s">
        <v>111</v>
      </c>
      <c r="AO31" s="9">
        <f t="shared" ref="AO31" si="450">AO69</f>
        <v>532127</v>
      </c>
      <c r="AP31" s="10" t="s">
        <v>111</v>
      </c>
      <c r="AQ31" s="9">
        <f t="shared" ref="AQ31" si="451">AQ69</f>
        <v>24614908</v>
      </c>
      <c r="AR31" s="10" t="s">
        <v>111</v>
      </c>
      <c r="AS31" s="9">
        <f t="shared" ref="AS31" si="452">AS69</f>
        <v>2320593</v>
      </c>
      <c r="AT31" s="10" t="s">
        <v>111</v>
      </c>
      <c r="AU31" s="9">
        <f t="shared" ref="AU31" si="453">AU69</f>
        <v>1131360</v>
      </c>
      <c r="AV31" s="10" t="s">
        <v>111</v>
      </c>
      <c r="AW31" s="9">
        <f t="shared" ref="AW31" si="454">AW69</f>
        <v>1100739</v>
      </c>
      <c r="AX31" s="10" t="s">
        <v>111</v>
      </c>
      <c r="AY31" s="9">
        <f t="shared" ref="AY31" si="455">AY69</f>
        <v>699245</v>
      </c>
      <c r="AZ31" s="10" t="s">
        <v>111</v>
      </c>
      <c r="BA31" s="9">
        <f t="shared" ref="BA31" si="456">BA69</f>
        <v>45013</v>
      </c>
    </row>
    <row r="32" spans="1:53" ht="15.75" x14ac:dyDescent="0.25">
      <c r="A32" s="21"/>
      <c r="B32" s="7" t="s">
        <v>170</v>
      </c>
      <c r="C32" s="6" t="s">
        <v>111</v>
      </c>
      <c r="D32" s="8" t="s">
        <v>111</v>
      </c>
      <c r="E32" s="9">
        <f t="shared" si="0"/>
        <v>30057993</v>
      </c>
      <c r="F32" s="8" t="s">
        <v>111</v>
      </c>
      <c r="G32" s="9">
        <f t="shared" ref="G32" si="457">G70</f>
        <v>108187</v>
      </c>
      <c r="H32" s="8" t="s">
        <v>111</v>
      </c>
      <c r="I32" s="9">
        <f t="shared" ref="I32" si="458">I70</f>
        <v>29949806</v>
      </c>
      <c r="J32" s="8" t="s">
        <v>111</v>
      </c>
      <c r="K32" s="9">
        <f t="shared" ref="K32" si="459">K70</f>
        <v>313794</v>
      </c>
      <c r="L32" s="8" t="s">
        <v>111</v>
      </c>
      <c r="M32" s="9" t="str">
        <f t="shared" ref="M32" si="460">M70</f>
        <v>..</v>
      </c>
      <c r="N32" s="8" t="s">
        <v>111</v>
      </c>
      <c r="O32" s="9">
        <f t="shared" ref="O32" si="461">O70</f>
        <v>34929</v>
      </c>
      <c r="P32" s="8" t="s">
        <v>111</v>
      </c>
      <c r="Q32" s="9">
        <f t="shared" ref="Q32" si="462">Q70</f>
        <v>756803</v>
      </c>
      <c r="R32" s="8" t="s">
        <v>111</v>
      </c>
      <c r="S32" s="9">
        <f t="shared" ref="S32" si="463">S70</f>
        <v>67545</v>
      </c>
      <c r="T32" s="8" t="s">
        <v>111</v>
      </c>
      <c r="U32" s="9">
        <f t="shared" ref="U32" si="464">U70</f>
        <v>44449</v>
      </c>
      <c r="V32" s="8" t="s">
        <v>111</v>
      </c>
      <c r="W32" s="9">
        <f t="shared" ref="W32" si="465">W70</f>
        <v>23096</v>
      </c>
      <c r="X32" s="8" t="s">
        <v>111</v>
      </c>
      <c r="Y32" s="9">
        <f t="shared" ref="Y32" si="466">Y70</f>
        <v>714617</v>
      </c>
      <c r="Z32" s="8" t="s">
        <v>111</v>
      </c>
      <c r="AA32" s="9">
        <f t="shared" ref="AA32" si="467">AA70</f>
        <v>50500</v>
      </c>
      <c r="AB32" s="8" t="s">
        <v>111</v>
      </c>
      <c r="AC32" s="9">
        <f t="shared" ref="AC32" si="468">AC70</f>
        <v>793159</v>
      </c>
      <c r="AD32" s="8" t="s">
        <v>111</v>
      </c>
      <c r="AE32" s="9">
        <f t="shared" ref="AE32" si="469">AE70</f>
        <v>543945</v>
      </c>
      <c r="AF32" s="8" t="s">
        <v>111</v>
      </c>
      <c r="AG32" s="9">
        <f t="shared" ref="AG32" si="470">AG70</f>
        <v>139886</v>
      </c>
      <c r="AH32" s="8" t="s">
        <v>111</v>
      </c>
      <c r="AI32" s="9">
        <f t="shared" ref="AI32" si="471">AI70</f>
        <v>182400</v>
      </c>
      <c r="AJ32" s="8" t="s">
        <v>111</v>
      </c>
      <c r="AK32" s="9">
        <f t="shared" ref="AK32" si="472">AK70</f>
        <v>746004</v>
      </c>
      <c r="AL32" s="8" t="s">
        <v>111</v>
      </c>
      <c r="AM32" s="9">
        <f t="shared" ref="AM32" si="473">AM70</f>
        <v>672140</v>
      </c>
      <c r="AN32" s="8" t="s">
        <v>111</v>
      </c>
      <c r="AO32" s="9">
        <f t="shared" ref="AO32" si="474">AO70</f>
        <v>380666</v>
      </c>
      <c r="AP32" s="8" t="s">
        <v>111</v>
      </c>
      <c r="AQ32" s="9">
        <f t="shared" ref="AQ32" si="475">AQ70</f>
        <v>2534923</v>
      </c>
      <c r="AR32" s="8" t="s">
        <v>111</v>
      </c>
      <c r="AS32" s="9">
        <f t="shared" ref="AS32" si="476">AS70</f>
        <v>18276721</v>
      </c>
      <c r="AT32" s="8" t="s">
        <v>111</v>
      </c>
      <c r="AU32" s="9">
        <f t="shared" ref="AU32" si="477">AU70</f>
        <v>2314654</v>
      </c>
      <c r="AV32" s="8" t="s">
        <v>111</v>
      </c>
      <c r="AW32" s="9">
        <f t="shared" ref="AW32" si="478">AW70</f>
        <v>1112665</v>
      </c>
      <c r="AX32" s="8" t="s">
        <v>111</v>
      </c>
      <c r="AY32" s="9">
        <f t="shared" ref="AY32" si="479">AY70</f>
        <v>281527</v>
      </c>
      <c r="AZ32" s="8" t="s">
        <v>111</v>
      </c>
      <c r="BA32" s="9">
        <f t="shared" ref="BA32" si="480">BA70</f>
        <v>32929</v>
      </c>
    </row>
    <row r="33" spans="1:53" ht="15.75" x14ac:dyDescent="0.25">
      <c r="A33" s="21"/>
      <c r="B33" s="7" t="s">
        <v>171</v>
      </c>
      <c r="C33" s="6" t="s">
        <v>111</v>
      </c>
      <c r="D33" s="10" t="s">
        <v>111</v>
      </c>
      <c r="E33" s="9">
        <f t="shared" si="0"/>
        <v>7305832</v>
      </c>
      <c r="F33" s="10" t="s">
        <v>111</v>
      </c>
      <c r="G33" s="9">
        <f t="shared" ref="G33" si="481">G71</f>
        <v>11148</v>
      </c>
      <c r="H33" s="10" t="s">
        <v>111</v>
      </c>
      <c r="I33" s="9">
        <f t="shared" ref="I33" si="482">I71</f>
        <v>7294684</v>
      </c>
      <c r="J33" s="10" t="s">
        <v>111</v>
      </c>
      <c r="K33" s="9">
        <f t="shared" ref="K33" si="483">K71</f>
        <v>66916</v>
      </c>
      <c r="L33" s="10" t="s">
        <v>111</v>
      </c>
      <c r="M33" s="9" t="str">
        <f t="shared" ref="M33" si="484">M71</f>
        <v>..</v>
      </c>
      <c r="N33" s="10" t="s">
        <v>111</v>
      </c>
      <c r="O33" s="9" t="str">
        <f t="shared" ref="O33" si="485">O71</f>
        <v>..</v>
      </c>
      <c r="P33" s="10" t="s">
        <v>111</v>
      </c>
      <c r="Q33" s="9">
        <f t="shared" ref="Q33" si="486">Q71</f>
        <v>199837</v>
      </c>
      <c r="R33" s="10" t="s">
        <v>111</v>
      </c>
      <c r="S33" s="9">
        <f t="shared" ref="S33" si="487">S71</f>
        <v>2550</v>
      </c>
      <c r="T33" s="10" t="s">
        <v>111</v>
      </c>
      <c r="U33" s="9">
        <f t="shared" ref="U33" si="488">U71</f>
        <v>455</v>
      </c>
      <c r="V33" s="10" t="s">
        <v>111</v>
      </c>
      <c r="W33" s="9">
        <f t="shared" ref="W33" si="489">W71</f>
        <v>2095</v>
      </c>
      <c r="X33" s="10" t="s">
        <v>111</v>
      </c>
      <c r="Y33" s="9">
        <f t="shared" ref="Y33" si="490">Y71</f>
        <v>89177</v>
      </c>
      <c r="Z33" s="10" t="s">
        <v>111</v>
      </c>
      <c r="AA33" s="9">
        <f t="shared" ref="AA33" si="491">AA71</f>
        <v>28040</v>
      </c>
      <c r="AB33" s="10" t="s">
        <v>111</v>
      </c>
      <c r="AC33" s="9">
        <f t="shared" ref="AC33" si="492">AC71</f>
        <v>121265</v>
      </c>
      <c r="AD33" s="10" t="s">
        <v>111</v>
      </c>
      <c r="AE33" s="9">
        <f t="shared" ref="AE33" si="493">AE71</f>
        <v>85832</v>
      </c>
      <c r="AF33" s="10" t="s">
        <v>111</v>
      </c>
      <c r="AG33" s="9">
        <f t="shared" ref="AG33" si="494">AG71</f>
        <v>52234</v>
      </c>
      <c r="AH33" s="10" t="s">
        <v>111</v>
      </c>
      <c r="AI33" s="9">
        <f t="shared" ref="AI33" si="495">AI71</f>
        <v>111340</v>
      </c>
      <c r="AJ33" s="10" t="s">
        <v>111</v>
      </c>
      <c r="AK33" s="9">
        <f t="shared" ref="AK33" si="496">AK71</f>
        <v>291834</v>
      </c>
      <c r="AL33" s="10" t="s">
        <v>111</v>
      </c>
      <c r="AM33" s="9">
        <f t="shared" ref="AM33" si="497">AM71</f>
        <v>237128</v>
      </c>
      <c r="AN33" s="10" t="s">
        <v>111</v>
      </c>
      <c r="AO33" s="9">
        <f t="shared" ref="AO33" si="498">AO71</f>
        <v>55923</v>
      </c>
      <c r="AP33" s="10" t="s">
        <v>111</v>
      </c>
      <c r="AQ33" s="9">
        <f t="shared" ref="AQ33" si="499">AQ71</f>
        <v>1755867</v>
      </c>
      <c r="AR33" s="10" t="s">
        <v>111</v>
      </c>
      <c r="AS33" s="9">
        <f t="shared" ref="AS33" si="500">AS71</f>
        <v>1871187</v>
      </c>
      <c r="AT33" s="10" t="s">
        <v>111</v>
      </c>
      <c r="AU33" s="9">
        <f t="shared" ref="AU33" si="501">AU71</f>
        <v>1425528</v>
      </c>
      <c r="AV33" s="10" t="s">
        <v>111</v>
      </c>
      <c r="AW33" s="9">
        <f t="shared" ref="AW33" si="502">AW71</f>
        <v>830526</v>
      </c>
      <c r="AX33" s="10" t="s">
        <v>111</v>
      </c>
      <c r="AY33" s="9">
        <f t="shared" ref="AY33" si="503">AY71</f>
        <v>69501</v>
      </c>
      <c r="AZ33" s="10" t="s">
        <v>111</v>
      </c>
      <c r="BA33" s="9" t="str">
        <f t="shared" ref="BA33" si="504">BA71</f>
        <v>..</v>
      </c>
    </row>
    <row r="34" spans="1:53" ht="15.75" x14ac:dyDescent="0.25">
      <c r="A34" s="21"/>
      <c r="B34" s="7" t="s">
        <v>172</v>
      </c>
      <c r="C34" s="6" t="s">
        <v>111</v>
      </c>
      <c r="D34" s="8" t="s">
        <v>111</v>
      </c>
      <c r="E34" s="9">
        <f t="shared" si="0"/>
        <v>7743255</v>
      </c>
      <c r="F34" s="8" t="s">
        <v>111</v>
      </c>
      <c r="G34" s="9">
        <f t="shared" ref="G34" si="505">G72</f>
        <v>6713</v>
      </c>
      <c r="H34" s="8" t="s">
        <v>111</v>
      </c>
      <c r="I34" s="9">
        <f t="shared" ref="I34" si="506">I72</f>
        <v>7736543</v>
      </c>
      <c r="J34" s="8" t="s">
        <v>111</v>
      </c>
      <c r="K34" s="9">
        <f t="shared" ref="K34" si="507">K72</f>
        <v>44776</v>
      </c>
      <c r="L34" s="8" t="s">
        <v>111</v>
      </c>
      <c r="M34" s="9" t="str">
        <f t="shared" ref="M34" si="508">M72</f>
        <v>..</v>
      </c>
      <c r="N34" s="8" t="s">
        <v>111</v>
      </c>
      <c r="O34" s="9">
        <f t="shared" ref="O34" si="509">O72</f>
        <v>7911</v>
      </c>
      <c r="P34" s="8" t="s">
        <v>111</v>
      </c>
      <c r="Q34" s="9">
        <f t="shared" ref="Q34" si="510">Q72</f>
        <v>73510</v>
      </c>
      <c r="R34" s="8" t="s">
        <v>111</v>
      </c>
      <c r="S34" s="9" t="str">
        <f t="shared" ref="S34" si="511">S72</f>
        <v>..</v>
      </c>
      <c r="T34" s="8" t="s">
        <v>111</v>
      </c>
      <c r="U34" s="9" t="str">
        <f t="shared" ref="U34" si="512">U72</f>
        <v>..</v>
      </c>
      <c r="V34" s="8" t="s">
        <v>111</v>
      </c>
      <c r="W34" s="9" t="str">
        <f t="shared" ref="W34" si="513">W72</f>
        <v>..</v>
      </c>
      <c r="X34" s="8" t="s">
        <v>111</v>
      </c>
      <c r="Y34" s="9">
        <f t="shared" ref="Y34" si="514">Y72</f>
        <v>38271</v>
      </c>
      <c r="Z34" s="8" t="s">
        <v>111</v>
      </c>
      <c r="AA34" s="9" t="str">
        <f t="shared" ref="AA34" si="515">AA72</f>
        <v>..</v>
      </c>
      <c r="AB34" s="8" t="s">
        <v>111</v>
      </c>
      <c r="AC34" s="9">
        <f t="shared" ref="AC34" si="516">AC72</f>
        <v>34256</v>
      </c>
      <c r="AD34" s="8" t="s">
        <v>111</v>
      </c>
      <c r="AE34" s="9">
        <f t="shared" ref="AE34" si="517">AE72</f>
        <v>89528</v>
      </c>
      <c r="AF34" s="8" t="s">
        <v>111</v>
      </c>
      <c r="AG34" s="9">
        <f t="shared" ref="AG34" si="518">AG72</f>
        <v>42179</v>
      </c>
      <c r="AH34" s="8" t="s">
        <v>111</v>
      </c>
      <c r="AI34" s="9">
        <f t="shared" ref="AI34" si="519">AI72</f>
        <v>6205</v>
      </c>
      <c r="AJ34" s="8" t="s">
        <v>111</v>
      </c>
      <c r="AK34" s="9">
        <f t="shared" ref="AK34" si="520">AK72</f>
        <v>150654</v>
      </c>
      <c r="AL34" s="8" t="s">
        <v>111</v>
      </c>
      <c r="AM34" s="9">
        <f t="shared" ref="AM34" si="521">AM72</f>
        <v>234</v>
      </c>
      <c r="AN34" s="8" t="s">
        <v>111</v>
      </c>
      <c r="AO34" s="9">
        <f t="shared" ref="AO34" si="522">AO72</f>
        <v>30986</v>
      </c>
      <c r="AP34" s="8" t="s">
        <v>111</v>
      </c>
      <c r="AQ34" s="9">
        <f t="shared" ref="AQ34" si="523">AQ72</f>
        <v>632787</v>
      </c>
      <c r="AR34" s="8" t="s">
        <v>111</v>
      </c>
      <c r="AS34" s="9">
        <f t="shared" ref="AS34" si="524">AS72</f>
        <v>178385</v>
      </c>
      <c r="AT34" s="8" t="s">
        <v>111</v>
      </c>
      <c r="AU34" s="9">
        <f t="shared" ref="AU34" si="525">AU72</f>
        <v>248972</v>
      </c>
      <c r="AV34" s="8" t="s">
        <v>111</v>
      </c>
      <c r="AW34" s="9">
        <f t="shared" ref="AW34" si="526">AW72</f>
        <v>5479528</v>
      </c>
      <c r="AX34" s="8" t="s">
        <v>111</v>
      </c>
      <c r="AY34" s="9">
        <f t="shared" ref="AY34" si="527">AY72</f>
        <v>678362</v>
      </c>
      <c r="AZ34" s="8" t="s">
        <v>111</v>
      </c>
      <c r="BA34" s="9" t="str">
        <f t="shared" ref="BA34" si="528">BA72</f>
        <v>..</v>
      </c>
    </row>
    <row r="35" spans="1:53" ht="15.75" x14ac:dyDescent="0.25">
      <c r="A35" s="21"/>
      <c r="B35" s="7" t="s">
        <v>173</v>
      </c>
      <c r="C35" s="6" t="s">
        <v>111</v>
      </c>
      <c r="D35" s="10" t="s">
        <v>111</v>
      </c>
      <c r="E35" s="9">
        <f t="shared" si="0"/>
        <v>28071234</v>
      </c>
      <c r="F35" s="10" t="s">
        <v>111</v>
      </c>
      <c r="G35" s="9">
        <f t="shared" ref="G35" si="529">G73</f>
        <v>239116</v>
      </c>
      <c r="H35" s="10" t="s">
        <v>111</v>
      </c>
      <c r="I35" s="9">
        <f t="shared" ref="I35" si="530">I73</f>
        <v>27832118</v>
      </c>
      <c r="J35" s="10" t="s">
        <v>111</v>
      </c>
      <c r="K35" s="9">
        <f t="shared" ref="K35" si="531">K73</f>
        <v>32388</v>
      </c>
      <c r="L35" s="10" t="s">
        <v>111</v>
      </c>
      <c r="M35" s="9" t="str">
        <f t="shared" ref="M35" si="532">M73</f>
        <v>..</v>
      </c>
      <c r="N35" s="10" t="s">
        <v>111</v>
      </c>
      <c r="O35" s="9">
        <f t="shared" ref="O35" si="533">O73</f>
        <v>122959</v>
      </c>
      <c r="P35" s="10" t="s">
        <v>111</v>
      </c>
      <c r="Q35" s="9">
        <f t="shared" ref="Q35" si="534">Q73</f>
        <v>197965</v>
      </c>
      <c r="R35" s="10" t="s">
        <v>111</v>
      </c>
      <c r="S35" s="9" t="str">
        <f t="shared" ref="S35" si="535">S73</f>
        <v>..</v>
      </c>
      <c r="T35" s="10" t="s">
        <v>111</v>
      </c>
      <c r="U35" s="9" t="str">
        <f t="shared" ref="U35" si="536">U73</f>
        <v>..</v>
      </c>
      <c r="V35" s="10" t="s">
        <v>111</v>
      </c>
      <c r="W35" s="9" t="str">
        <f t="shared" ref="W35" si="537">W73</f>
        <v>..</v>
      </c>
      <c r="X35" s="10" t="s">
        <v>111</v>
      </c>
      <c r="Y35" s="9">
        <f t="shared" ref="Y35" si="538">Y73</f>
        <v>214820</v>
      </c>
      <c r="Z35" s="10" t="s">
        <v>111</v>
      </c>
      <c r="AA35" s="9">
        <f t="shared" ref="AA35" si="539">AA73</f>
        <v>19740</v>
      </c>
      <c r="AB35" s="10" t="s">
        <v>111</v>
      </c>
      <c r="AC35" s="9">
        <f t="shared" ref="AC35" si="540">AC73</f>
        <v>146955</v>
      </c>
      <c r="AD35" s="10" t="s">
        <v>111</v>
      </c>
      <c r="AE35" s="9">
        <f t="shared" ref="AE35" si="541">AE73</f>
        <v>102685</v>
      </c>
      <c r="AF35" s="10" t="s">
        <v>111</v>
      </c>
      <c r="AG35" s="9" t="str">
        <f t="shared" ref="AG35" si="542">AG73</f>
        <v>..</v>
      </c>
      <c r="AH35" s="10" t="s">
        <v>111</v>
      </c>
      <c r="AI35" s="9">
        <f t="shared" ref="AI35" si="543">AI73</f>
        <v>53155</v>
      </c>
      <c r="AJ35" s="10" t="s">
        <v>111</v>
      </c>
      <c r="AK35" s="9">
        <f t="shared" ref="AK35" si="544">AK73</f>
        <v>149247</v>
      </c>
      <c r="AL35" s="10" t="s">
        <v>111</v>
      </c>
      <c r="AM35" s="9">
        <f t="shared" ref="AM35" si="545">AM73</f>
        <v>39792</v>
      </c>
      <c r="AN35" s="10" t="s">
        <v>111</v>
      </c>
      <c r="AO35" s="9" t="str">
        <f t="shared" ref="AO35" si="546">AO73</f>
        <v>..</v>
      </c>
      <c r="AP35" s="10" t="s">
        <v>111</v>
      </c>
      <c r="AQ35" s="9">
        <f t="shared" ref="AQ35" si="547">AQ73</f>
        <v>427839</v>
      </c>
      <c r="AR35" s="10" t="s">
        <v>111</v>
      </c>
      <c r="AS35" s="9">
        <f t="shared" ref="AS35" si="548">AS73</f>
        <v>202191</v>
      </c>
      <c r="AT35" s="10" t="s">
        <v>111</v>
      </c>
      <c r="AU35" s="9">
        <f t="shared" ref="AU35" si="549">AU73</f>
        <v>47216</v>
      </c>
      <c r="AV35" s="10" t="s">
        <v>111</v>
      </c>
      <c r="AW35" s="9">
        <f t="shared" ref="AW35" si="550">AW73</f>
        <v>669771</v>
      </c>
      <c r="AX35" s="10" t="s">
        <v>111</v>
      </c>
      <c r="AY35" s="9">
        <f t="shared" ref="AY35" si="551">AY73</f>
        <v>25392766</v>
      </c>
      <c r="AZ35" s="10" t="s">
        <v>111</v>
      </c>
      <c r="BA35" s="9">
        <f t="shared" ref="BA35" si="552">BA73</f>
        <v>12628</v>
      </c>
    </row>
    <row r="36" spans="1:53" ht="15.75" x14ac:dyDescent="0.25">
      <c r="A36" s="22"/>
      <c r="B36" s="7" t="s">
        <v>174</v>
      </c>
      <c r="C36" s="6" t="s">
        <v>111</v>
      </c>
      <c r="D36" s="8" t="s">
        <v>111</v>
      </c>
      <c r="E36" s="9">
        <f t="shared" si="0"/>
        <v>16361177</v>
      </c>
      <c r="F36" s="8" t="s">
        <v>111</v>
      </c>
      <c r="G36" s="9">
        <f t="shared" ref="G36" si="553">G74</f>
        <v>12985</v>
      </c>
      <c r="H36" s="8" t="s">
        <v>111</v>
      </c>
      <c r="I36" s="9">
        <f t="shared" ref="I36" si="554">I74</f>
        <v>16348192</v>
      </c>
      <c r="J36" s="8" t="s">
        <v>111</v>
      </c>
      <c r="K36" s="9">
        <f t="shared" ref="K36" si="555">K74</f>
        <v>8172</v>
      </c>
      <c r="L36" s="8" t="s">
        <v>111</v>
      </c>
      <c r="M36" s="9" t="str">
        <f t="shared" ref="M36" si="556">M74</f>
        <v>..</v>
      </c>
      <c r="N36" s="8" t="s">
        <v>111</v>
      </c>
      <c r="O36" s="9">
        <f t="shared" ref="O36" si="557">O74</f>
        <v>13185</v>
      </c>
      <c r="P36" s="8" t="s">
        <v>111</v>
      </c>
      <c r="Q36" s="9">
        <f t="shared" ref="Q36" si="558">Q74</f>
        <v>46186</v>
      </c>
      <c r="R36" s="8" t="s">
        <v>111</v>
      </c>
      <c r="S36" s="9" t="str">
        <f t="shared" ref="S36" si="559">S74</f>
        <v>..</v>
      </c>
      <c r="T36" s="8" t="s">
        <v>111</v>
      </c>
      <c r="U36" s="9" t="str">
        <f t="shared" ref="U36" si="560">U74</f>
        <v>..</v>
      </c>
      <c r="V36" s="8" t="s">
        <v>111</v>
      </c>
      <c r="W36" s="9" t="str">
        <f t="shared" ref="W36" si="561">W74</f>
        <v>..</v>
      </c>
      <c r="X36" s="8" t="s">
        <v>111</v>
      </c>
      <c r="Y36" s="9">
        <f t="shared" ref="Y36" si="562">Y74</f>
        <v>102383</v>
      </c>
      <c r="Z36" s="8" t="s">
        <v>111</v>
      </c>
      <c r="AA36" s="9">
        <f t="shared" ref="AA36" si="563">AA74</f>
        <v>15</v>
      </c>
      <c r="AB36" s="8" t="s">
        <v>111</v>
      </c>
      <c r="AC36" s="9">
        <f t="shared" ref="AC36" si="564">AC74</f>
        <v>168102</v>
      </c>
      <c r="AD36" s="8" t="s">
        <v>111</v>
      </c>
      <c r="AE36" s="9">
        <f t="shared" ref="AE36" si="565">AE74</f>
        <v>3326</v>
      </c>
      <c r="AF36" s="8" t="s">
        <v>111</v>
      </c>
      <c r="AG36" s="9" t="str">
        <f t="shared" ref="AG36" si="566">AG74</f>
        <v>..</v>
      </c>
      <c r="AH36" s="8" t="s">
        <v>111</v>
      </c>
      <c r="AI36" s="9">
        <f t="shared" ref="AI36" si="567">AI74</f>
        <v>3648</v>
      </c>
      <c r="AJ36" s="8" t="s">
        <v>111</v>
      </c>
      <c r="AK36" s="9">
        <f t="shared" ref="AK36" si="568">AK74</f>
        <v>117687</v>
      </c>
      <c r="AL36" s="8" t="s">
        <v>111</v>
      </c>
      <c r="AM36" s="9" t="str">
        <f t="shared" ref="AM36" si="569">AM74</f>
        <v>..</v>
      </c>
      <c r="AN36" s="8" t="s">
        <v>111</v>
      </c>
      <c r="AO36" s="9" t="str">
        <f t="shared" ref="AO36" si="570">AO74</f>
        <v>..</v>
      </c>
      <c r="AP36" s="8" t="s">
        <v>111</v>
      </c>
      <c r="AQ36" s="9">
        <f t="shared" ref="AQ36" si="571">AQ74</f>
        <v>28294</v>
      </c>
      <c r="AR36" s="8" t="s">
        <v>111</v>
      </c>
      <c r="AS36" s="9">
        <f t="shared" ref="AS36" si="572">AS74</f>
        <v>15902</v>
      </c>
      <c r="AT36" s="8" t="s">
        <v>111</v>
      </c>
      <c r="AU36" s="9" t="str">
        <f t="shared" ref="AU36" si="573">AU74</f>
        <v>..</v>
      </c>
      <c r="AV36" s="8" t="s">
        <v>111</v>
      </c>
      <c r="AW36" s="9" t="str">
        <f t="shared" ref="AW36" si="574">AW74</f>
        <v>..</v>
      </c>
      <c r="AX36" s="8" t="s">
        <v>111</v>
      </c>
      <c r="AY36" s="9" t="str">
        <f t="shared" ref="AY36" si="575">AY74</f>
        <v>..</v>
      </c>
      <c r="AZ36" s="8" t="s">
        <v>111</v>
      </c>
      <c r="BA36" s="9">
        <f t="shared" ref="BA36" si="576">BA74</f>
        <v>15841294</v>
      </c>
    </row>
    <row r="37" spans="1:53" x14ac:dyDescent="0.2">
      <c r="A37" s="17"/>
      <c r="G37">
        <f>E12+G12</f>
        <v>994433327</v>
      </c>
      <c r="I37">
        <f>G12+I12</f>
        <v>978882560</v>
      </c>
    </row>
    <row r="39" spans="1:53" ht="23.25" x14ac:dyDescent="0.2">
      <c r="B39" s="4" t="s">
        <v>209</v>
      </c>
    </row>
    <row r="40" spans="1:53" ht="12.95" customHeight="1" x14ac:dyDescent="0.2">
      <c r="B40" s="104" t="s">
        <v>98</v>
      </c>
      <c r="C40" s="106"/>
      <c r="D40" s="107" t="s">
        <v>35</v>
      </c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8"/>
      <c r="AJ40" s="108"/>
      <c r="AK40" s="108"/>
      <c r="AL40" s="108"/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09"/>
    </row>
    <row r="41" spans="1:53" ht="12.95" customHeight="1" x14ac:dyDescent="0.2">
      <c r="B41" s="104" t="s">
        <v>105</v>
      </c>
      <c r="C41" s="106"/>
      <c r="D41" s="107" t="s">
        <v>106</v>
      </c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08"/>
      <c r="AM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  <c r="AX41" s="108"/>
      <c r="AY41" s="108"/>
      <c r="AZ41" s="108"/>
      <c r="BA41" s="109"/>
    </row>
    <row r="42" spans="1:53" ht="12.95" customHeight="1" x14ac:dyDescent="0.2">
      <c r="B42" s="104" t="s">
        <v>102</v>
      </c>
      <c r="C42" s="106"/>
      <c r="D42" s="107" t="s">
        <v>100</v>
      </c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108"/>
      <c r="AX42" s="108"/>
      <c r="AY42" s="108"/>
      <c r="AZ42" s="108"/>
      <c r="BA42" s="109"/>
    </row>
    <row r="43" spans="1:53" ht="12.95" customHeight="1" x14ac:dyDescent="0.2">
      <c r="B43" s="104" t="s">
        <v>110</v>
      </c>
      <c r="C43" s="106"/>
      <c r="D43" s="107" t="s">
        <v>115</v>
      </c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8"/>
      <c r="AL43" s="108"/>
      <c r="AM43" s="108"/>
      <c r="AN43" s="108"/>
      <c r="AO43" s="108"/>
      <c r="AP43" s="108"/>
      <c r="AQ43" s="108"/>
      <c r="AR43" s="108"/>
      <c r="AS43" s="108"/>
      <c r="AT43" s="108"/>
      <c r="AU43" s="108"/>
      <c r="AV43" s="108"/>
      <c r="AW43" s="108"/>
      <c r="AX43" s="108"/>
      <c r="AY43" s="108"/>
      <c r="AZ43" s="108"/>
      <c r="BA43" s="109"/>
    </row>
    <row r="44" spans="1:53" ht="12.95" customHeight="1" x14ac:dyDescent="0.2">
      <c r="B44" s="104" t="s">
        <v>99</v>
      </c>
      <c r="C44" s="106"/>
      <c r="D44" s="107" t="s">
        <v>100</v>
      </c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109"/>
    </row>
    <row r="45" spans="1:53" ht="12.95" customHeight="1" x14ac:dyDescent="0.2">
      <c r="B45" s="98" t="s">
        <v>184</v>
      </c>
      <c r="C45" s="100"/>
      <c r="D45" s="101">
        <v>2019</v>
      </c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2"/>
      <c r="AL45" s="102"/>
      <c r="AM45" s="102"/>
      <c r="AN45" s="102"/>
      <c r="AO45" s="102"/>
      <c r="AP45" s="102"/>
      <c r="AQ45" s="102"/>
      <c r="AR45" s="102"/>
      <c r="AS45" s="102"/>
      <c r="AT45" s="102"/>
      <c r="AU45" s="102"/>
      <c r="AV45" s="102"/>
      <c r="AW45" s="102"/>
      <c r="AX45" s="102"/>
      <c r="AY45" s="102"/>
      <c r="AZ45" s="102"/>
      <c r="BA45" s="103"/>
    </row>
    <row r="46" spans="1:53" ht="12.95" customHeight="1" x14ac:dyDescent="0.2">
      <c r="B46" s="127" t="s">
        <v>122</v>
      </c>
      <c r="C46" s="128"/>
      <c r="D46" s="123" t="s">
        <v>121</v>
      </c>
      <c r="E46" s="124"/>
      <c r="F46" s="101" t="s">
        <v>121</v>
      </c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2"/>
      <c r="AJ46" s="102"/>
      <c r="AK46" s="102"/>
      <c r="AL46" s="102"/>
      <c r="AM46" s="102"/>
      <c r="AN46" s="102"/>
      <c r="AO46" s="102"/>
      <c r="AP46" s="102"/>
      <c r="AQ46" s="102"/>
      <c r="AR46" s="102"/>
      <c r="AS46" s="102"/>
      <c r="AT46" s="102"/>
      <c r="AU46" s="102"/>
      <c r="AV46" s="102"/>
      <c r="AW46" s="102"/>
      <c r="AX46" s="102"/>
      <c r="AY46" s="102"/>
      <c r="AZ46" s="102"/>
      <c r="BA46" s="103"/>
    </row>
    <row r="47" spans="1:53" ht="12.95" customHeight="1" x14ac:dyDescent="0.2">
      <c r="B47" s="129"/>
      <c r="C47" s="130"/>
      <c r="D47" s="133"/>
      <c r="E47" s="134"/>
      <c r="F47" s="123" t="s">
        <v>146</v>
      </c>
      <c r="G47" s="124"/>
      <c r="H47" s="123" t="s">
        <v>35</v>
      </c>
      <c r="I47" s="124"/>
      <c r="J47" s="101" t="s">
        <v>35</v>
      </c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102"/>
      <c r="AD47" s="102"/>
      <c r="AE47" s="102"/>
      <c r="AF47" s="102"/>
      <c r="AG47" s="102"/>
      <c r="AH47" s="102"/>
      <c r="AI47" s="102"/>
      <c r="AJ47" s="102"/>
      <c r="AK47" s="102"/>
      <c r="AL47" s="102"/>
      <c r="AM47" s="102"/>
      <c r="AN47" s="102"/>
      <c r="AO47" s="102"/>
      <c r="AP47" s="102"/>
      <c r="AQ47" s="102"/>
      <c r="AR47" s="102"/>
      <c r="AS47" s="102"/>
      <c r="AT47" s="102"/>
      <c r="AU47" s="102"/>
      <c r="AV47" s="102"/>
      <c r="AW47" s="102"/>
      <c r="AX47" s="102"/>
      <c r="AY47" s="102"/>
      <c r="AZ47" s="102"/>
      <c r="BA47" s="103"/>
    </row>
    <row r="48" spans="1:53" ht="12.95" customHeight="1" x14ac:dyDescent="0.2">
      <c r="B48" s="131"/>
      <c r="C48" s="132"/>
      <c r="D48" s="125"/>
      <c r="E48" s="126"/>
      <c r="F48" s="125"/>
      <c r="G48" s="126"/>
      <c r="H48" s="125"/>
      <c r="I48" s="126"/>
      <c r="J48" s="101" t="s">
        <v>17</v>
      </c>
      <c r="K48" s="103"/>
      <c r="L48" s="101" t="s">
        <v>147</v>
      </c>
      <c r="M48" s="103"/>
      <c r="N48" s="101" t="s">
        <v>21</v>
      </c>
      <c r="O48" s="103"/>
      <c r="P48" s="101" t="s">
        <v>19</v>
      </c>
      <c r="Q48" s="103"/>
      <c r="R48" s="101" t="s">
        <v>148</v>
      </c>
      <c r="S48" s="103"/>
      <c r="T48" s="101" t="s">
        <v>149</v>
      </c>
      <c r="U48" s="103"/>
      <c r="V48" s="101" t="s">
        <v>150</v>
      </c>
      <c r="W48" s="103"/>
      <c r="X48" s="101" t="s">
        <v>20</v>
      </c>
      <c r="Y48" s="103"/>
      <c r="Z48" s="101" t="s">
        <v>38</v>
      </c>
      <c r="AA48" s="103"/>
      <c r="AB48" s="101" t="s">
        <v>39</v>
      </c>
      <c r="AC48" s="103"/>
      <c r="AD48" s="101" t="s">
        <v>22</v>
      </c>
      <c r="AE48" s="103"/>
      <c r="AF48" s="101" t="s">
        <v>23</v>
      </c>
      <c r="AG48" s="103"/>
      <c r="AH48" s="101" t="s">
        <v>24</v>
      </c>
      <c r="AI48" s="103"/>
      <c r="AJ48" s="101" t="s">
        <v>25</v>
      </c>
      <c r="AK48" s="103"/>
      <c r="AL48" s="101" t="s">
        <v>26</v>
      </c>
      <c r="AM48" s="103"/>
      <c r="AN48" s="101" t="s">
        <v>27</v>
      </c>
      <c r="AO48" s="103"/>
      <c r="AP48" s="101" t="s">
        <v>28</v>
      </c>
      <c r="AQ48" s="103"/>
      <c r="AR48" s="101" t="s">
        <v>29</v>
      </c>
      <c r="AS48" s="103"/>
      <c r="AT48" s="101" t="s">
        <v>30</v>
      </c>
      <c r="AU48" s="103"/>
      <c r="AV48" s="101" t="s">
        <v>31</v>
      </c>
      <c r="AW48" s="103"/>
      <c r="AX48" s="101" t="s">
        <v>32</v>
      </c>
      <c r="AY48" s="103"/>
      <c r="AZ48" s="101" t="s">
        <v>33</v>
      </c>
      <c r="BA48" s="103"/>
    </row>
    <row r="49" spans="2:53" ht="13.5" x14ac:dyDescent="0.25">
      <c r="B49" s="5" t="s">
        <v>120</v>
      </c>
      <c r="C49" s="6" t="s">
        <v>111</v>
      </c>
      <c r="D49" s="96" t="s">
        <v>111</v>
      </c>
      <c r="E49" s="97"/>
      <c r="F49" s="96" t="s">
        <v>111</v>
      </c>
      <c r="G49" s="97"/>
      <c r="H49" s="96" t="s">
        <v>111</v>
      </c>
      <c r="I49" s="97"/>
      <c r="J49" s="96" t="s">
        <v>111</v>
      </c>
      <c r="K49" s="97"/>
      <c r="L49" s="96" t="s">
        <v>111</v>
      </c>
      <c r="M49" s="97"/>
      <c r="N49" s="96" t="s">
        <v>111</v>
      </c>
      <c r="O49" s="97"/>
      <c r="P49" s="96" t="s">
        <v>111</v>
      </c>
      <c r="Q49" s="97"/>
      <c r="R49" s="96" t="s">
        <v>111</v>
      </c>
      <c r="S49" s="97"/>
      <c r="T49" s="96" t="s">
        <v>111</v>
      </c>
      <c r="U49" s="97"/>
      <c r="V49" s="96" t="s">
        <v>111</v>
      </c>
      <c r="W49" s="97"/>
      <c r="X49" s="96" t="s">
        <v>111</v>
      </c>
      <c r="Y49" s="97"/>
      <c r="Z49" s="96" t="s">
        <v>111</v>
      </c>
      <c r="AA49" s="97"/>
      <c r="AB49" s="96" t="s">
        <v>111</v>
      </c>
      <c r="AC49" s="97"/>
      <c r="AD49" s="96" t="s">
        <v>111</v>
      </c>
      <c r="AE49" s="97"/>
      <c r="AF49" s="96" t="s">
        <v>111</v>
      </c>
      <c r="AG49" s="97"/>
      <c r="AH49" s="96" t="s">
        <v>111</v>
      </c>
      <c r="AI49" s="97"/>
      <c r="AJ49" s="96" t="s">
        <v>111</v>
      </c>
      <c r="AK49" s="97"/>
      <c r="AL49" s="96" t="s">
        <v>111</v>
      </c>
      <c r="AM49" s="97"/>
      <c r="AN49" s="96" t="s">
        <v>111</v>
      </c>
      <c r="AO49" s="97"/>
      <c r="AP49" s="96" t="s">
        <v>111</v>
      </c>
      <c r="AQ49" s="97"/>
      <c r="AR49" s="96" t="s">
        <v>111</v>
      </c>
      <c r="AS49" s="97"/>
      <c r="AT49" s="96" t="s">
        <v>111</v>
      </c>
      <c r="AU49" s="97"/>
      <c r="AV49" s="96" t="s">
        <v>111</v>
      </c>
      <c r="AW49" s="97"/>
      <c r="AX49" s="96" t="s">
        <v>111</v>
      </c>
      <c r="AY49" s="97"/>
      <c r="AZ49" s="96" t="s">
        <v>111</v>
      </c>
      <c r="BA49" s="97"/>
    </row>
    <row r="50" spans="2:53" ht="15.75" x14ac:dyDescent="0.25">
      <c r="B50" s="7" t="s">
        <v>121</v>
      </c>
      <c r="C50" s="6" t="s">
        <v>111</v>
      </c>
      <c r="D50" s="8" t="s">
        <v>111</v>
      </c>
      <c r="E50" s="23">
        <v>978882560</v>
      </c>
      <c r="F50" s="8" t="s">
        <v>111</v>
      </c>
      <c r="G50" s="23">
        <v>15550767</v>
      </c>
      <c r="H50" s="8" t="s">
        <v>111</v>
      </c>
      <c r="I50" s="23">
        <v>963331793</v>
      </c>
      <c r="J50" s="8" t="s">
        <v>111</v>
      </c>
      <c r="K50" s="23">
        <v>93617036</v>
      </c>
      <c r="L50" s="8" t="s">
        <v>111</v>
      </c>
      <c r="M50" s="23">
        <v>1415194</v>
      </c>
      <c r="N50" s="8" t="s">
        <v>111</v>
      </c>
      <c r="O50" s="23">
        <v>33582600</v>
      </c>
      <c r="P50" s="8" t="s">
        <v>111</v>
      </c>
      <c r="Q50" s="23">
        <v>206755305</v>
      </c>
      <c r="R50" s="8" t="s">
        <v>111</v>
      </c>
      <c r="S50" s="23">
        <v>35588771</v>
      </c>
      <c r="T50" s="8" t="s">
        <v>111</v>
      </c>
      <c r="U50" s="23">
        <v>19451541</v>
      </c>
      <c r="V50" s="8" t="s">
        <v>111</v>
      </c>
      <c r="W50" s="23">
        <v>16137230</v>
      </c>
      <c r="X50" s="8" t="s">
        <v>111</v>
      </c>
      <c r="Y50" s="23">
        <v>148816969</v>
      </c>
      <c r="Z50" s="8" t="s">
        <v>111</v>
      </c>
      <c r="AA50" s="23">
        <v>24992820</v>
      </c>
      <c r="AB50" s="8" t="s">
        <v>111</v>
      </c>
      <c r="AC50" s="23">
        <v>116157892</v>
      </c>
      <c r="AD50" s="8" t="s">
        <v>111</v>
      </c>
      <c r="AE50" s="23">
        <v>66221783</v>
      </c>
      <c r="AF50" s="8" t="s">
        <v>111</v>
      </c>
      <c r="AG50" s="23">
        <v>14958398</v>
      </c>
      <c r="AH50" s="8" t="s">
        <v>111</v>
      </c>
      <c r="AI50" s="23">
        <v>20716820</v>
      </c>
      <c r="AJ50" s="8" t="s">
        <v>111</v>
      </c>
      <c r="AK50" s="23">
        <v>49153897</v>
      </c>
      <c r="AL50" s="8" t="s">
        <v>111</v>
      </c>
      <c r="AM50" s="23">
        <v>16311976</v>
      </c>
      <c r="AN50" s="8" t="s">
        <v>111</v>
      </c>
      <c r="AO50" s="23">
        <v>3815596</v>
      </c>
      <c r="AP50" s="8" t="s">
        <v>111</v>
      </c>
      <c r="AQ50" s="23">
        <v>40779619</v>
      </c>
      <c r="AR50" s="8" t="s">
        <v>111</v>
      </c>
      <c r="AS50" s="23">
        <v>28679814</v>
      </c>
      <c r="AT50" s="8" t="s">
        <v>111</v>
      </c>
      <c r="AU50" s="23">
        <v>6552522</v>
      </c>
      <c r="AV50" s="8" t="s">
        <v>111</v>
      </c>
      <c r="AW50" s="23">
        <v>10088232</v>
      </c>
      <c r="AX50" s="8" t="s">
        <v>111</v>
      </c>
      <c r="AY50" s="23">
        <v>28356963</v>
      </c>
      <c r="AZ50" s="8" t="s">
        <v>111</v>
      </c>
      <c r="BA50" s="23">
        <v>16769586</v>
      </c>
    </row>
    <row r="51" spans="2:53" ht="15.75" x14ac:dyDescent="0.25">
      <c r="B51" s="7" t="s">
        <v>151</v>
      </c>
      <c r="C51" s="6" t="s">
        <v>111</v>
      </c>
      <c r="D51" s="10" t="s">
        <v>111</v>
      </c>
      <c r="E51" s="24">
        <v>11877754</v>
      </c>
      <c r="F51" s="10" t="s">
        <v>111</v>
      </c>
      <c r="G51" s="24">
        <v>2259847</v>
      </c>
      <c r="H51" s="10" t="s">
        <v>111</v>
      </c>
      <c r="I51" s="24">
        <v>9617907</v>
      </c>
      <c r="J51" s="10" t="s">
        <v>111</v>
      </c>
      <c r="K51" s="24">
        <v>1673276</v>
      </c>
      <c r="L51" s="10" t="s">
        <v>111</v>
      </c>
      <c r="M51" s="24">
        <v>40788</v>
      </c>
      <c r="N51" s="10" t="s">
        <v>111</v>
      </c>
      <c r="O51" s="24">
        <v>459630</v>
      </c>
      <c r="P51" s="10" t="s">
        <v>111</v>
      </c>
      <c r="Q51" s="24">
        <v>2503486</v>
      </c>
      <c r="R51" s="10" t="s">
        <v>111</v>
      </c>
      <c r="S51" s="24">
        <v>1382605</v>
      </c>
      <c r="T51" s="10" t="s">
        <v>111</v>
      </c>
      <c r="U51" s="24">
        <v>988096</v>
      </c>
      <c r="V51" s="10" t="s">
        <v>111</v>
      </c>
      <c r="W51" s="24">
        <v>394509</v>
      </c>
      <c r="X51" s="10" t="s">
        <v>111</v>
      </c>
      <c r="Y51" s="24">
        <v>1181517</v>
      </c>
      <c r="Z51" s="10" t="s">
        <v>111</v>
      </c>
      <c r="AA51" s="24">
        <v>414337</v>
      </c>
      <c r="AB51" s="10" t="s">
        <v>111</v>
      </c>
      <c r="AC51" s="24">
        <v>746362</v>
      </c>
      <c r="AD51" s="10" t="s">
        <v>111</v>
      </c>
      <c r="AE51" s="24">
        <v>197655</v>
      </c>
      <c r="AF51" s="10" t="s">
        <v>111</v>
      </c>
      <c r="AG51" s="24">
        <v>49938</v>
      </c>
      <c r="AH51" s="10" t="s">
        <v>111</v>
      </c>
      <c r="AI51" s="24">
        <v>85888</v>
      </c>
      <c r="AJ51" s="10" t="s">
        <v>111</v>
      </c>
      <c r="AK51" s="24">
        <v>147319</v>
      </c>
      <c r="AL51" s="10" t="s">
        <v>111</v>
      </c>
      <c r="AM51" s="24">
        <v>74506</v>
      </c>
      <c r="AN51" s="10" t="s">
        <v>111</v>
      </c>
      <c r="AO51" s="24" t="s">
        <v>95</v>
      </c>
      <c r="AP51" s="10" t="s">
        <v>111</v>
      </c>
      <c r="AQ51" s="24">
        <v>352744</v>
      </c>
      <c r="AR51" s="10" t="s">
        <v>111</v>
      </c>
      <c r="AS51" s="24">
        <v>137851</v>
      </c>
      <c r="AT51" s="10" t="s">
        <v>111</v>
      </c>
      <c r="AU51" s="24" t="s">
        <v>95</v>
      </c>
      <c r="AV51" s="10" t="s">
        <v>111</v>
      </c>
      <c r="AW51" s="24">
        <v>3220</v>
      </c>
      <c r="AX51" s="10" t="s">
        <v>111</v>
      </c>
      <c r="AY51" s="24">
        <v>134653</v>
      </c>
      <c r="AZ51" s="10" t="s">
        <v>111</v>
      </c>
      <c r="BA51" s="24">
        <v>32133</v>
      </c>
    </row>
    <row r="52" spans="2:53" ht="15.75" x14ac:dyDescent="0.25">
      <c r="B52" s="7" t="s">
        <v>152</v>
      </c>
      <c r="C52" s="6" t="s">
        <v>111</v>
      </c>
      <c r="D52" s="8" t="s">
        <v>111</v>
      </c>
      <c r="E52" s="23">
        <v>967004806</v>
      </c>
      <c r="F52" s="8" t="s">
        <v>111</v>
      </c>
      <c r="G52" s="23">
        <v>13290920</v>
      </c>
      <c r="H52" s="8" t="s">
        <v>111</v>
      </c>
      <c r="I52" s="23">
        <v>953713886</v>
      </c>
      <c r="J52" s="8" t="s">
        <v>111</v>
      </c>
      <c r="K52" s="23">
        <v>91943760</v>
      </c>
      <c r="L52" s="8" t="s">
        <v>111</v>
      </c>
      <c r="M52" s="23">
        <v>1374406</v>
      </c>
      <c r="N52" s="8" t="s">
        <v>111</v>
      </c>
      <c r="O52" s="23">
        <v>33122971</v>
      </c>
      <c r="P52" s="8" t="s">
        <v>111</v>
      </c>
      <c r="Q52" s="23">
        <v>204251818</v>
      </c>
      <c r="R52" s="8" t="s">
        <v>111</v>
      </c>
      <c r="S52" s="23">
        <v>34206166</v>
      </c>
      <c r="T52" s="8" t="s">
        <v>111</v>
      </c>
      <c r="U52" s="23">
        <v>18463446</v>
      </c>
      <c r="V52" s="8" t="s">
        <v>111</v>
      </c>
      <c r="W52" s="23">
        <v>15742721</v>
      </c>
      <c r="X52" s="8" t="s">
        <v>111</v>
      </c>
      <c r="Y52" s="23">
        <v>147635452</v>
      </c>
      <c r="Z52" s="8" t="s">
        <v>111</v>
      </c>
      <c r="AA52" s="23">
        <v>24578483</v>
      </c>
      <c r="AB52" s="8" t="s">
        <v>111</v>
      </c>
      <c r="AC52" s="23">
        <v>115411530</v>
      </c>
      <c r="AD52" s="8" t="s">
        <v>111</v>
      </c>
      <c r="AE52" s="23">
        <v>66024128</v>
      </c>
      <c r="AF52" s="8" t="s">
        <v>111</v>
      </c>
      <c r="AG52" s="23">
        <v>14908460</v>
      </c>
      <c r="AH52" s="8" t="s">
        <v>111</v>
      </c>
      <c r="AI52" s="23">
        <v>20630933</v>
      </c>
      <c r="AJ52" s="8" t="s">
        <v>111</v>
      </c>
      <c r="AK52" s="23">
        <v>49006579</v>
      </c>
      <c r="AL52" s="8" t="s">
        <v>111</v>
      </c>
      <c r="AM52" s="23">
        <v>16237470</v>
      </c>
      <c r="AN52" s="8" t="s">
        <v>111</v>
      </c>
      <c r="AO52" s="23">
        <v>3815596</v>
      </c>
      <c r="AP52" s="8" t="s">
        <v>111</v>
      </c>
      <c r="AQ52" s="23">
        <v>40426875</v>
      </c>
      <c r="AR52" s="8" t="s">
        <v>111</v>
      </c>
      <c r="AS52" s="23">
        <v>28541962</v>
      </c>
      <c r="AT52" s="8" t="s">
        <v>111</v>
      </c>
      <c r="AU52" s="23">
        <v>6552522</v>
      </c>
      <c r="AV52" s="8" t="s">
        <v>111</v>
      </c>
      <c r="AW52" s="23">
        <v>10085012</v>
      </c>
      <c r="AX52" s="8" t="s">
        <v>111</v>
      </c>
      <c r="AY52" s="23">
        <v>28222309</v>
      </c>
      <c r="AZ52" s="8" t="s">
        <v>111</v>
      </c>
      <c r="BA52" s="23">
        <v>16737453</v>
      </c>
    </row>
    <row r="53" spans="2:53" ht="15.75" x14ac:dyDescent="0.25">
      <c r="B53" s="7" t="s">
        <v>153</v>
      </c>
      <c r="C53" s="6" t="s">
        <v>111</v>
      </c>
      <c r="D53" s="10" t="s">
        <v>111</v>
      </c>
      <c r="E53" s="24">
        <v>94759210</v>
      </c>
      <c r="F53" s="10" t="s">
        <v>111</v>
      </c>
      <c r="G53" s="24">
        <v>2587373</v>
      </c>
      <c r="H53" s="10" t="s">
        <v>111</v>
      </c>
      <c r="I53" s="24">
        <v>92171837</v>
      </c>
      <c r="J53" s="10" t="s">
        <v>111</v>
      </c>
      <c r="K53" s="24">
        <v>59402868</v>
      </c>
      <c r="L53" s="10" t="s">
        <v>111</v>
      </c>
      <c r="M53" s="24">
        <v>551201</v>
      </c>
      <c r="N53" s="10" t="s">
        <v>111</v>
      </c>
      <c r="O53" s="24">
        <v>5944494</v>
      </c>
      <c r="P53" s="10" t="s">
        <v>111</v>
      </c>
      <c r="Q53" s="24">
        <v>15458215</v>
      </c>
      <c r="R53" s="10" t="s">
        <v>111</v>
      </c>
      <c r="S53" s="24">
        <v>293883</v>
      </c>
      <c r="T53" s="10" t="s">
        <v>111</v>
      </c>
      <c r="U53" s="24">
        <v>105232</v>
      </c>
      <c r="V53" s="10" t="s">
        <v>111</v>
      </c>
      <c r="W53" s="24">
        <v>188651</v>
      </c>
      <c r="X53" s="10" t="s">
        <v>111</v>
      </c>
      <c r="Y53" s="24">
        <v>2832841</v>
      </c>
      <c r="Z53" s="10" t="s">
        <v>111</v>
      </c>
      <c r="AA53" s="24">
        <v>284703</v>
      </c>
      <c r="AB53" s="10" t="s">
        <v>111</v>
      </c>
      <c r="AC53" s="24">
        <v>3150760</v>
      </c>
      <c r="AD53" s="10" t="s">
        <v>111</v>
      </c>
      <c r="AE53" s="24">
        <v>1602540</v>
      </c>
      <c r="AF53" s="10" t="s">
        <v>111</v>
      </c>
      <c r="AG53" s="24">
        <v>339761</v>
      </c>
      <c r="AH53" s="10" t="s">
        <v>111</v>
      </c>
      <c r="AI53" s="24">
        <v>300849</v>
      </c>
      <c r="AJ53" s="10" t="s">
        <v>111</v>
      </c>
      <c r="AK53" s="24">
        <v>770976</v>
      </c>
      <c r="AL53" s="10" t="s">
        <v>111</v>
      </c>
      <c r="AM53" s="24">
        <v>189721</v>
      </c>
      <c r="AN53" s="10" t="s">
        <v>111</v>
      </c>
      <c r="AO53" s="24">
        <v>12776</v>
      </c>
      <c r="AP53" s="10" t="s">
        <v>111</v>
      </c>
      <c r="AQ53" s="24">
        <v>566864</v>
      </c>
      <c r="AR53" s="10" t="s">
        <v>111</v>
      </c>
      <c r="AS53" s="24">
        <v>189470</v>
      </c>
      <c r="AT53" s="10" t="s">
        <v>111</v>
      </c>
      <c r="AU53" s="24">
        <v>53550</v>
      </c>
      <c r="AV53" s="10" t="s">
        <v>111</v>
      </c>
      <c r="AW53" s="24">
        <v>57979</v>
      </c>
      <c r="AX53" s="10" t="s">
        <v>111</v>
      </c>
      <c r="AY53" s="24">
        <v>70963</v>
      </c>
      <c r="AZ53" s="10" t="s">
        <v>111</v>
      </c>
      <c r="BA53" s="24">
        <v>97423</v>
      </c>
    </row>
    <row r="54" spans="2:53" ht="21" x14ac:dyDescent="0.25">
      <c r="B54" s="7" t="s">
        <v>154</v>
      </c>
      <c r="C54" s="6" t="s">
        <v>111</v>
      </c>
      <c r="D54" s="8" t="s">
        <v>111</v>
      </c>
      <c r="E54" s="23">
        <v>1233621</v>
      </c>
      <c r="F54" s="8" t="s">
        <v>111</v>
      </c>
      <c r="G54" s="23">
        <v>116553</v>
      </c>
      <c r="H54" s="8" t="s">
        <v>111</v>
      </c>
      <c r="I54" s="23">
        <v>1117068</v>
      </c>
      <c r="J54" s="8" t="s">
        <v>111</v>
      </c>
      <c r="K54" s="23">
        <v>461379</v>
      </c>
      <c r="L54" s="8" t="s">
        <v>111</v>
      </c>
      <c r="M54" s="23">
        <v>413769</v>
      </c>
      <c r="N54" s="8" t="s">
        <v>111</v>
      </c>
      <c r="O54" s="23" t="s">
        <v>95</v>
      </c>
      <c r="P54" s="8" t="s">
        <v>111</v>
      </c>
      <c r="Q54" s="23">
        <v>179789</v>
      </c>
      <c r="R54" s="8" t="s">
        <v>111</v>
      </c>
      <c r="S54" s="23">
        <v>11733</v>
      </c>
      <c r="T54" s="8" t="s">
        <v>111</v>
      </c>
      <c r="U54" s="23" t="s">
        <v>95</v>
      </c>
      <c r="V54" s="8" t="s">
        <v>111</v>
      </c>
      <c r="W54" s="23">
        <v>11733</v>
      </c>
      <c r="X54" s="8" t="s">
        <v>111</v>
      </c>
      <c r="Y54" s="23">
        <v>12533</v>
      </c>
      <c r="Z54" s="8" t="s">
        <v>111</v>
      </c>
      <c r="AA54" s="23" t="s">
        <v>95</v>
      </c>
      <c r="AB54" s="8" t="s">
        <v>111</v>
      </c>
      <c r="AC54" s="23">
        <v>12465</v>
      </c>
      <c r="AD54" s="8" t="s">
        <v>111</v>
      </c>
      <c r="AE54" s="23">
        <v>7143</v>
      </c>
      <c r="AF54" s="8" t="s">
        <v>111</v>
      </c>
      <c r="AG54" s="23" t="s">
        <v>95</v>
      </c>
      <c r="AH54" s="8" t="s">
        <v>111</v>
      </c>
      <c r="AI54" s="23" t="s">
        <v>95</v>
      </c>
      <c r="AJ54" s="8" t="s">
        <v>111</v>
      </c>
      <c r="AK54" s="23">
        <v>16120</v>
      </c>
      <c r="AL54" s="8" t="s">
        <v>111</v>
      </c>
      <c r="AM54" s="23" t="s">
        <v>95</v>
      </c>
      <c r="AN54" s="8" t="s">
        <v>111</v>
      </c>
      <c r="AO54" s="23" t="s">
        <v>95</v>
      </c>
      <c r="AP54" s="8" t="s">
        <v>111</v>
      </c>
      <c r="AQ54" s="23" t="s">
        <v>95</v>
      </c>
      <c r="AR54" s="8" t="s">
        <v>111</v>
      </c>
      <c r="AS54" s="23" t="s">
        <v>95</v>
      </c>
      <c r="AT54" s="8" t="s">
        <v>111</v>
      </c>
      <c r="AU54" s="23" t="s">
        <v>95</v>
      </c>
      <c r="AV54" s="8" t="s">
        <v>111</v>
      </c>
      <c r="AW54" s="23">
        <v>2137</v>
      </c>
      <c r="AX54" s="8" t="s">
        <v>111</v>
      </c>
      <c r="AY54" s="23" t="s">
        <v>95</v>
      </c>
      <c r="AZ54" s="8" t="s">
        <v>111</v>
      </c>
      <c r="BA54" s="23" t="s">
        <v>95</v>
      </c>
    </row>
    <row r="55" spans="2:53" ht="15.75" x14ac:dyDescent="0.25">
      <c r="B55" s="7" t="s">
        <v>155</v>
      </c>
      <c r="C55" s="6" t="s">
        <v>111</v>
      </c>
      <c r="D55" s="10" t="s">
        <v>111</v>
      </c>
      <c r="E55" s="24">
        <v>32436928</v>
      </c>
      <c r="F55" s="10" t="s">
        <v>111</v>
      </c>
      <c r="G55" s="24">
        <v>468262</v>
      </c>
      <c r="H55" s="10" t="s">
        <v>111</v>
      </c>
      <c r="I55" s="24">
        <v>31968666</v>
      </c>
      <c r="J55" s="10" t="s">
        <v>111</v>
      </c>
      <c r="K55" s="24">
        <v>6534324</v>
      </c>
      <c r="L55" s="10" t="s">
        <v>111</v>
      </c>
      <c r="M55" s="24">
        <v>122897</v>
      </c>
      <c r="N55" s="10" t="s">
        <v>111</v>
      </c>
      <c r="O55" s="24">
        <v>12466067</v>
      </c>
      <c r="P55" s="10" t="s">
        <v>111</v>
      </c>
      <c r="Q55" s="24">
        <v>6063009</v>
      </c>
      <c r="R55" s="10" t="s">
        <v>111</v>
      </c>
      <c r="S55" s="24">
        <v>86657</v>
      </c>
      <c r="T55" s="10" t="s">
        <v>111</v>
      </c>
      <c r="U55" s="24">
        <v>6913</v>
      </c>
      <c r="V55" s="10" t="s">
        <v>111</v>
      </c>
      <c r="W55" s="24">
        <v>79744</v>
      </c>
      <c r="X55" s="10" t="s">
        <v>111</v>
      </c>
      <c r="Y55" s="24">
        <v>1170144</v>
      </c>
      <c r="Z55" s="10" t="s">
        <v>111</v>
      </c>
      <c r="AA55" s="24">
        <v>84029</v>
      </c>
      <c r="AB55" s="10" t="s">
        <v>111</v>
      </c>
      <c r="AC55" s="24">
        <v>2736596</v>
      </c>
      <c r="AD55" s="10" t="s">
        <v>111</v>
      </c>
      <c r="AE55" s="24">
        <v>2102115</v>
      </c>
      <c r="AF55" s="10" t="s">
        <v>111</v>
      </c>
      <c r="AG55" s="24">
        <v>91559</v>
      </c>
      <c r="AH55" s="10" t="s">
        <v>111</v>
      </c>
      <c r="AI55" s="24">
        <v>66554</v>
      </c>
      <c r="AJ55" s="10" t="s">
        <v>111</v>
      </c>
      <c r="AK55" s="24">
        <v>312904</v>
      </c>
      <c r="AL55" s="10" t="s">
        <v>111</v>
      </c>
      <c r="AM55" s="24">
        <v>26461</v>
      </c>
      <c r="AN55" s="10" t="s">
        <v>111</v>
      </c>
      <c r="AO55" s="24" t="s">
        <v>95</v>
      </c>
      <c r="AP55" s="10" t="s">
        <v>111</v>
      </c>
      <c r="AQ55" s="24">
        <v>17093</v>
      </c>
      <c r="AR55" s="10" t="s">
        <v>111</v>
      </c>
      <c r="AS55" s="24">
        <v>4265</v>
      </c>
      <c r="AT55" s="10" t="s">
        <v>111</v>
      </c>
      <c r="AU55" s="24" t="s">
        <v>95</v>
      </c>
      <c r="AV55" s="10" t="s">
        <v>111</v>
      </c>
      <c r="AW55" s="24">
        <v>11081</v>
      </c>
      <c r="AX55" s="10" t="s">
        <v>111</v>
      </c>
      <c r="AY55" s="24">
        <v>63645</v>
      </c>
      <c r="AZ55" s="10" t="s">
        <v>111</v>
      </c>
      <c r="BA55" s="24">
        <v>9265</v>
      </c>
    </row>
    <row r="56" spans="2:53" ht="15.75" x14ac:dyDescent="0.25">
      <c r="B56" s="7" t="s">
        <v>156</v>
      </c>
      <c r="C56" s="6" t="s">
        <v>111</v>
      </c>
      <c r="D56" s="8" t="s">
        <v>111</v>
      </c>
      <c r="E56" s="23">
        <v>207863488</v>
      </c>
      <c r="F56" s="8" t="s">
        <v>111</v>
      </c>
      <c r="G56" s="23">
        <v>3692700</v>
      </c>
      <c r="H56" s="8" t="s">
        <v>111</v>
      </c>
      <c r="I56" s="23">
        <v>204170788</v>
      </c>
      <c r="J56" s="8" t="s">
        <v>111</v>
      </c>
      <c r="K56" s="23">
        <v>14469610</v>
      </c>
      <c r="L56" s="8" t="s">
        <v>111</v>
      </c>
      <c r="M56" s="23">
        <v>201965</v>
      </c>
      <c r="N56" s="8" t="s">
        <v>111</v>
      </c>
      <c r="O56" s="23">
        <v>7113489</v>
      </c>
      <c r="P56" s="8" t="s">
        <v>111</v>
      </c>
      <c r="Q56" s="23">
        <v>134268438</v>
      </c>
      <c r="R56" s="8" t="s">
        <v>111</v>
      </c>
      <c r="S56" s="23">
        <v>2597259</v>
      </c>
      <c r="T56" s="8" t="s">
        <v>111</v>
      </c>
      <c r="U56" s="23">
        <v>704454</v>
      </c>
      <c r="V56" s="8" t="s">
        <v>111</v>
      </c>
      <c r="W56" s="23">
        <v>1892805</v>
      </c>
      <c r="X56" s="8" t="s">
        <v>111</v>
      </c>
      <c r="Y56" s="23">
        <v>15607417</v>
      </c>
      <c r="Z56" s="8" t="s">
        <v>111</v>
      </c>
      <c r="AA56" s="23">
        <v>1831621</v>
      </c>
      <c r="AB56" s="8" t="s">
        <v>111</v>
      </c>
      <c r="AC56" s="23">
        <v>16199186</v>
      </c>
      <c r="AD56" s="8" t="s">
        <v>111</v>
      </c>
      <c r="AE56" s="23">
        <v>4110872</v>
      </c>
      <c r="AF56" s="8" t="s">
        <v>111</v>
      </c>
      <c r="AG56" s="23">
        <v>603483</v>
      </c>
      <c r="AH56" s="8" t="s">
        <v>111</v>
      </c>
      <c r="AI56" s="23">
        <v>1513209</v>
      </c>
      <c r="AJ56" s="8" t="s">
        <v>111</v>
      </c>
      <c r="AK56" s="23">
        <v>1918112</v>
      </c>
      <c r="AL56" s="8" t="s">
        <v>111</v>
      </c>
      <c r="AM56" s="23">
        <v>942102</v>
      </c>
      <c r="AN56" s="8" t="s">
        <v>111</v>
      </c>
      <c r="AO56" s="23">
        <v>87547</v>
      </c>
      <c r="AP56" s="8" t="s">
        <v>111</v>
      </c>
      <c r="AQ56" s="23">
        <v>1370437</v>
      </c>
      <c r="AR56" s="8" t="s">
        <v>111</v>
      </c>
      <c r="AS56" s="23">
        <v>775658</v>
      </c>
      <c r="AT56" s="8" t="s">
        <v>111</v>
      </c>
      <c r="AU56" s="23">
        <v>94200</v>
      </c>
      <c r="AV56" s="8" t="s">
        <v>111</v>
      </c>
      <c r="AW56" s="23">
        <v>138996</v>
      </c>
      <c r="AX56" s="8" t="s">
        <v>111</v>
      </c>
      <c r="AY56" s="23">
        <v>208816</v>
      </c>
      <c r="AZ56" s="8" t="s">
        <v>111</v>
      </c>
      <c r="BA56" s="23">
        <v>118370</v>
      </c>
    </row>
    <row r="57" spans="2:53" ht="15.75" x14ac:dyDescent="0.25">
      <c r="B57" s="7" t="s">
        <v>157</v>
      </c>
      <c r="C57" s="6" t="s">
        <v>111</v>
      </c>
      <c r="D57" s="10" t="s">
        <v>111</v>
      </c>
      <c r="E57" s="24">
        <v>34052778</v>
      </c>
      <c r="F57" s="10" t="s">
        <v>111</v>
      </c>
      <c r="G57" s="24">
        <v>1661414</v>
      </c>
      <c r="H57" s="10" t="s">
        <v>111</v>
      </c>
      <c r="I57" s="24">
        <v>32391364</v>
      </c>
      <c r="J57" s="10" t="s">
        <v>111</v>
      </c>
      <c r="K57" s="24">
        <v>300270</v>
      </c>
      <c r="L57" s="10" t="s">
        <v>111</v>
      </c>
      <c r="M57" s="24">
        <v>201</v>
      </c>
      <c r="N57" s="10" t="s">
        <v>111</v>
      </c>
      <c r="O57" s="24">
        <v>254818</v>
      </c>
      <c r="P57" s="10" t="s">
        <v>111</v>
      </c>
      <c r="Q57" s="24">
        <v>2143184</v>
      </c>
      <c r="R57" s="10" t="s">
        <v>111</v>
      </c>
      <c r="S57" s="24">
        <v>24915407</v>
      </c>
      <c r="T57" s="10" t="s">
        <v>111</v>
      </c>
      <c r="U57" s="24">
        <v>15053823</v>
      </c>
      <c r="V57" s="10" t="s">
        <v>111</v>
      </c>
      <c r="W57" s="24">
        <v>9861584</v>
      </c>
      <c r="X57" s="10" t="s">
        <v>111</v>
      </c>
      <c r="Y57" s="24">
        <v>2973106</v>
      </c>
      <c r="Z57" s="10" t="s">
        <v>111</v>
      </c>
      <c r="AA57" s="24">
        <v>190005</v>
      </c>
      <c r="AB57" s="10" t="s">
        <v>111</v>
      </c>
      <c r="AC57" s="24">
        <v>1041168</v>
      </c>
      <c r="AD57" s="10" t="s">
        <v>111</v>
      </c>
      <c r="AE57" s="24">
        <v>154838</v>
      </c>
      <c r="AF57" s="10" t="s">
        <v>111</v>
      </c>
      <c r="AG57" s="24">
        <v>37418</v>
      </c>
      <c r="AH57" s="10" t="s">
        <v>111</v>
      </c>
      <c r="AI57" s="24">
        <v>91581</v>
      </c>
      <c r="AJ57" s="10" t="s">
        <v>111</v>
      </c>
      <c r="AK57" s="24">
        <v>120095</v>
      </c>
      <c r="AL57" s="10" t="s">
        <v>111</v>
      </c>
      <c r="AM57" s="24">
        <v>41843</v>
      </c>
      <c r="AN57" s="10" t="s">
        <v>111</v>
      </c>
      <c r="AO57" s="24" t="s">
        <v>95</v>
      </c>
      <c r="AP57" s="10" t="s">
        <v>111</v>
      </c>
      <c r="AQ57" s="24">
        <v>42248</v>
      </c>
      <c r="AR57" s="10" t="s">
        <v>111</v>
      </c>
      <c r="AS57" s="24">
        <v>30390</v>
      </c>
      <c r="AT57" s="10" t="s">
        <v>111</v>
      </c>
      <c r="AU57" s="24">
        <v>273</v>
      </c>
      <c r="AV57" s="10" t="s">
        <v>111</v>
      </c>
      <c r="AW57" s="24">
        <v>3042</v>
      </c>
      <c r="AX57" s="10" t="s">
        <v>111</v>
      </c>
      <c r="AY57" s="24">
        <v>41489</v>
      </c>
      <c r="AZ57" s="10" t="s">
        <v>111</v>
      </c>
      <c r="BA57" s="24">
        <v>9988</v>
      </c>
    </row>
    <row r="58" spans="2:53" ht="21" x14ac:dyDescent="0.25">
      <c r="B58" s="7" t="s">
        <v>158</v>
      </c>
      <c r="C58" s="6" t="s">
        <v>111</v>
      </c>
      <c r="D58" s="8" t="s">
        <v>111</v>
      </c>
      <c r="E58" s="23">
        <v>17401745</v>
      </c>
      <c r="F58" s="8" t="s">
        <v>111</v>
      </c>
      <c r="G58" s="23">
        <v>1139132</v>
      </c>
      <c r="H58" s="8" t="s">
        <v>111</v>
      </c>
      <c r="I58" s="23">
        <v>16262613</v>
      </c>
      <c r="J58" s="8" t="s">
        <v>111</v>
      </c>
      <c r="K58" s="23">
        <v>100801</v>
      </c>
      <c r="L58" s="8" t="s">
        <v>111</v>
      </c>
      <c r="M58" s="23">
        <v>201</v>
      </c>
      <c r="N58" s="8" t="s">
        <v>111</v>
      </c>
      <c r="O58" s="23">
        <v>92027</v>
      </c>
      <c r="P58" s="8" t="s">
        <v>111</v>
      </c>
      <c r="Q58" s="23">
        <v>399178</v>
      </c>
      <c r="R58" s="8" t="s">
        <v>111</v>
      </c>
      <c r="S58" s="23">
        <v>14436945</v>
      </c>
      <c r="T58" s="8" t="s">
        <v>111</v>
      </c>
      <c r="U58" s="23">
        <v>13954668</v>
      </c>
      <c r="V58" s="8" t="s">
        <v>111</v>
      </c>
      <c r="W58" s="23">
        <v>482277</v>
      </c>
      <c r="X58" s="8" t="s">
        <v>111</v>
      </c>
      <c r="Y58" s="23">
        <v>866167</v>
      </c>
      <c r="Z58" s="8" t="s">
        <v>111</v>
      </c>
      <c r="AA58" s="23">
        <v>32513</v>
      </c>
      <c r="AB58" s="8" t="s">
        <v>111</v>
      </c>
      <c r="AC58" s="23">
        <v>212476</v>
      </c>
      <c r="AD58" s="8" t="s">
        <v>111</v>
      </c>
      <c r="AE58" s="23">
        <v>22684</v>
      </c>
      <c r="AF58" s="8" t="s">
        <v>111</v>
      </c>
      <c r="AG58" s="23" t="s">
        <v>95</v>
      </c>
      <c r="AH58" s="8" t="s">
        <v>111</v>
      </c>
      <c r="AI58" s="23">
        <v>14620</v>
      </c>
      <c r="AJ58" s="8" t="s">
        <v>111</v>
      </c>
      <c r="AK58" s="23">
        <v>31956</v>
      </c>
      <c r="AL58" s="8" t="s">
        <v>111</v>
      </c>
      <c r="AM58" s="23">
        <v>16864</v>
      </c>
      <c r="AN58" s="8" t="s">
        <v>111</v>
      </c>
      <c r="AO58" s="23" t="s">
        <v>95</v>
      </c>
      <c r="AP58" s="8" t="s">
        <v>111</v>
      </c>
      <c r="AQ58" s="23" t="s">
        <v>95</v>
      </c>
      <c r="AR58" s="8" t="s">
        <v>111</v>
      </c>
      <c r="AS58" s="23">
        <v>24027</v>
      </c>
      <c r="AT58" s="8" t="s">
        <v>111</v>
      </c>
      <c r="AU58" s="23">
        <v>273</v>
      </c>
      <c r="AV58" s="8" t="s">
        <v>111</v>
      </c>
      <c r="AW58" s="23" t="s">
        <v>95</v>
      </c>
      <c r="AX58" s="8" t="s">
        <v>111</v>
      </c>
      <c r="AY58" s="23">
        <v>11880</v>
      </c>
      <c r="AZ58" s="8" t="s">
        <v>111</v>
      </c>
      <c r="BA58" s="23" t="s">
        <v>95</v>
      </c>
    </row>
    <row r="59" spans="2:53" ht="15.75" x14ac:dyDescent="0.25">
      <c r="B59" s="7" t="s">
        <v>159</v>
      </c>
      <c r="C59" s="6" t="s">
        <v>111</v>
      </c>
      <c r="D59" s="10" t="s">
        <v>111</v>
      </c>
      <c r="E59" s="24">
        <v>16651033</v>
      </c>
      <c r="F59" s="10" t="s">
        <v>111</v>
      </c>
      <c r="G59" s="24">
        <v>522282</v>
      </c>
      <c r="H59" s="10" t="s">
        <v>111</v>
      </c>
      <c r="I59" s="24">
        <v>16128751</v>
      </c>
      <c r="J59" s="10" t="s">
        <v>111</v>
      </c>
      <c r="K59" s="24">
        <v>199469</v>
      </c>
      <c r="L59" s="10" t="s">
        <v>111</v>
      </c>
      <c r="M59" s="24" t="s">
        <v>95</v>
      </c>
      <c r="N59" s="10" t="s">
        <v>111</v>
      </c>
      <c r="O59" s="24">
        <v>162791</v>
      </c>
      <c r="P59" s="10" t="s">
        <v>111</v>
      </c>
      <c r="Q59" s="24">
        <v>1744006</v>
      </c>
      <c r="R59" s="10" t="s">
        <v>111</v>
      </c>
      <c r="S59" s="24">
        <v>10478462</v>
      </c>
      <c r="T59" s="10" t="s">
        <v>111</v>
      </c>
      <c r="U59" s="24">
        <v>1099156</v>
      </c>
      <c r="V59" s="10" t="s">
        <v>111</v>
      </c>
      <c r="W59" s="24">
        <v>9379306</v>
      </c>
      <c r="X59" s="10" t="s">
        <v>111</v>
      </c>
      <c r="Y59" s="24">
        <v>2106938</v>
      </c>
      <c r="Z59" s="10" t="s">
        <v>111</v>
      </c>
      <c r="AA59" s="24">
        <v>157492</v>
      </c>
      <c r="AB59" s="10" t="s">
        <v>111</v>
      </c>
      <c r="AC59" s="24">
        <v>828692</v>
      </c>
      <c r="AD59" s="10" t="s">
        <v>111</v>
      </c>
      <c r="AE59" s="24">
        <v>132154</v>
      </c>
      <c r="AF59" s="10" t="s">
        <v>111</v>
      </c>
      <c r="AG59" s="24">
        <v>37418</v>
      </c>
      <c r="AH59" s="10" t="s">
        <v>111</v>
      </c>
      <c r="AI59" s="24">
        <v>76960</v>
      </c>
      <c r="AJ59" s="10" t="s">
        <v>111</v>
      </c>
      <c r="AK59" s="24">
        <v>88139</v>
      </c>
      <c r="AL59" s="10" t="s">
        <v>111</v>
      </c>
      <c r="AM59" s="24">
        <v>24978</v>
      </c>
      <c r="AN59" s="10" t="s">
        <v>111</v>
      </c>
      <c r="AO59" s="24" t="s">
        <v>95</v>
      </c>
      <c r="AP59" s="10" t="s">
        <v>111</v>
      </c>
      <c r="AQ59" s="24">
        <v>42248</v>
      </c>
      <c r="AR59" s="10" t="s">
        <v>111</v>
      </c>
      <c r="AS59" s="24">
        <v>6363</v>
      </c>
      <c r="AT59" s="10" t="s">
        <v>111</v>
      </c>
      <c r="AU59" s="24" t="s">
        <v>95</v>
      </c>
      <c r="AV59" s="10" t="s">
        <v>111</v>
      </c>
      <c r="AW59" s="24">
        <v>3042</v>
      </c>
      <c r="AX59" s="10" t="s">
        <v>111</v>
      </c>
      <c r="AY59" s="24">
        <v>29609</v>
      </c>
      <c r="AZ59" s="10" t="s">
        <v>111</v>
      </c>
      <c r="BA59" s="24">
        <v>9988</v>
      </c>
    </row>
    <row r="60" spans="2:53" ht="15.75" x14ac:dyDescent="0.25">
      <c r="B60" s="7" t="s">
        <v>160</v>
      </c>
      <c r="C60" s="6" t="s">
        <v>111</v>
      </c>
      <c r="D60" s="8" t="s">
        <v>111</v>
      </c>
      <c r="E60" s="23">
        <v>152915783</v>
      </c>
      <c r="F60" s="8" t="s">
        <v>111</v>
      </c>
      <c r="G60" s="23">
        <v>1402928</v>
      </c>
      <c r="H60" s="8" t="s">
        <v>111</v>
      </c>
      <c r="I60" s="23">
        <v>151512855</v>
      </c>
      <c r="J60" s="8" t="s">
        <v>111</v>
      </c>
      <c r="K60" s="23">
        <v>3215860</v>
      </c>
      <c r="L60" s="8" t="s">
        <v>111</v>
      </c>
      <c r="M60" s="23">
        <v>9104</v>
      </c>
      <c r="N60" s="8" t="s">
        <v>111</v>
      </c>
      <c r="O60" s="23">
        <v>1354289</v>
      </c>
      <c r="P60" s="8" t="s">
        <v>111</v>
      </c>
      <c r="Q60" s="23">
        <v>17311235</v>
      </c>
      <c r="R60" s="8" t="s">
        <v>111</v>
      </c>
      <c r="S60" s="23">
        <v>3838418</v>
      </c>
      <c r="T60" s="8" t="s">
        <v>111</v>
      </c>
      <c r="U60" s="23">
        <v>1505649</v>
      </c>
      <c r="V60" s="8" t="s">
        <v>111</v>
      </c>
      <c r="W60" s="23">
        <v>2332769</v>
      </c>
      <c r="X60" s="8" t="s">
        <v>111</v>
      </c>
      <c r="Y60" s="23">
        <v>98957448</v>
      </c>
      <c r="Z60" s="8" t="s">
        <v>111</v>
      </c>
      <c r="AA60" s="23">
        <v>7857413</v>
      </c>
      <c r="AB60" s="8" t="s">
        <v>111</v>
      </c>
      <c r="AC60" s="23">
        <v>10783362</v>
      </c>
      <c r="AD60" s="8" t="s">
        <v>111</v>
      </c>
      <c r="AE60" s="23">
        <v>2787066</v>
      </c>
      <c r="AF60" s="8" t="s">
        <v>111</v>
      </c>
      <c r="AG60" s="23">
        <v>627651</v>
      </c>
      <c r="AH60" s="8" t="s">
        <v>111</v>
      </c>
      <c r="AI60" s="23">
        <v>1082631</v>
      </c>
      <c r="AJ60" s="8" t="s">
        <v>111</v>
      </c>
      <c r="AK60" s="23">
        <v>1342931</v>
      </c>
      <c r="AL60" s="8" t="s">
        <v>111</v>
      </c>
      <c r="AM60" s="23">
        <v>586714</v>
      </c>
      <c r="AN60" s="8" t="s">
        <v>111</v>
      </c>
      <c r="AO60" s="23">
        <v>19780</v>
      </c>
      <c r="AP60" s="8" t="s">
        <v>111</v>
      </c>
      <c r="AQ60" s="23">
        <v>754602</v>
      </c>
      <c r="AR60" s="8" t="s">
        <v>111</v>
      </c>
      <c r="AS60" s="23">
        <v>571813</v>
      </c>
      <c r="AT60" s="8" t="s">
        <v>111</v>
      </c>
      <c r="AU60" s="23">
        <v>68081</v>
      </c>
      <c r="AV60" s="8" t="s">
        <v>111</v>
      </c>
      <c r="AW60" s="23">
        <v>69903</v>
      </c>
      <c r="AX60" s="8" t="s">
        <v>111</v>
      </c>
      <c r="AY60" s="23">
        <v>179834</v>
      </c>
      <c r="AZ60" s="8" t="s">
        <v>111</v>
      </c>
      <c r="BA60" s="23">
        <v>94722</v>
      </c>
    </row>
    <row r="61" spans="2:53" ht="15.75" x14ac:dyDescent="0.25">
      <c r="B61" s="7" t="s">
        <v>161</v>
      </c>
      <c r="C61" s="6" t="s">
        <v>111</v>
      </c>
      <c r="D61" s="10" t="s">
        <v>111</v>
      </c>
      <c r="E61" s="24">
        <v>24518042</v>
      </c>
      <c r="F61" s="10" t="s">
        <v>111</v>
      </c>
      <c r="G61" s="24">
        <v>397643</v>
      </c>
      <c r="H61" s="10" t="s">
        <v>111</v>
      </c>
      <c r="I61" s="24">
        <v>24120398</v>
      </c>
      <c r="J61" s="10" t="s">
        <v>111</v>
      </c>
      <c r="K61" s="24">
        <v>375344</v>
      </c>
      <c r="L61" s="10" t="s">
        <v>111</v>
      </c>
      <c r="M61" s="24" t="s">
        <v>95</v>
      </c>
      <c r="N61" s="10" t="s">
        <v>111</v>
      </c>
      <c r="O61" s="24">
        <v>35429</v>
      </c>
      <c r="P61" s="10" t="s">
        <v>111</v>
      </c>
      <c r="Q61" s="24">
        <v>1694397</v>
      </c>
      <c r="R61" s="10" t="s">
        <v>111</v>
      </c>
      <c r="S61" s="24">
        <v>526718</v>
      </c>
      <c r="T61" s="10" t="s">
        <v>111</v>
      </c>
      <c r="U61" s="24">
        <v>344964</v>
      </c>
      <c r="V61" s="10" t="s">
        <v>111</v>
      </c>
      <c r="W61" s="24">
        <v>181754</v>
      </c>
      <c r="X61" s="10" t="s">
        <v>111</v>
      </c>
      <c r="Y61" s="24">
        <v>6849251</v>
      </c>
      <c r="Z61" s="10" t="s">
        <v>111</v>
      </c>
      <c r="AA61" s="24">
        <v>12537481</v>
      </c>
      <c r="AB61" s="10" t="s">
        <v>111</v>
      </c>
      <c r="AC61" s="24">
        <v>968761</v>
      </c>
      <c r="AD61" s="10" t="s">
        <v>111</v>
      </c>
      <c r="AE61" s="24">
        <v>481738</v>
      </c>
      <c r="AF61" s="10" t="s">
        <v>111</v>
      </c>
      <c r="AG61" s="24">
        <v>131867</v>
      </c>
      <c r="AH61" s="10" t="s">
        <v>111</v>
      </c>
      <c r="AI61" s="24">
        <v>97947</v>
      </c>
      <c r="AJ61" s="10" t="s">
        <v>111</v>
      </c>
      <c r="AK61" s="24">
        <v>126373</v>
      </c>
      <c r="AL61" s="10" t="s">
        <v>111</v>
      </c>
      <c r="AM61" s="24">
        <v>51224</v>
      </c>
      <c r="AN61" s="10" t="s">
        <v>111</v>
      </c>
      <c r="AO61" s="24">
        <v>18907</v>
      </c>
      <c r="AP61" s="10" t="s">
        <v>111</v>
      </c>
      <c r="AQ61" s="24">
        <v>78191</v>
      </c>
      <c r="AR61" s="10" t="s">
        <v>111</v>
      </c>
      <c r="AS61" s="24">
        <v>107514</v>
      </c>
      <c r="AT61" s="10" t="s">
        <v>111</v>
      </c>
      <c r="AU61" s="24">
        <v>32191</v>
      </c>
      <c r="AV61" s="10" t="s">
        <v>111</v>
      </c>
      <c r="AW61" s="24">
        <v>6763</v>
      </c>
      <c r="AX61" s="10" t="s">
        <v>111</v>
      </c>
      <c r="AY61" s="24" t="s">
        <v>95</v>
      </c>
      <c r="AZ61" s="10" t="s">
        <v>111</v>
      </c>
      <c r="BA61" s="24">
        <v>302</v>
      </c>
    </row>
    <row r="62" spans="2:53" ht="15.75" x14ac:dyDescent="0.25">
      <c r="B62" s="7" t="s">
        <v>162</v>
      </c>
      <c r="C62" s="6" t="s">
        <v>111</v>
      </c>
      <c r="D62" s="8" t="s">
        <v>111</v>
      </c>
      <c r="E62" s="23">
        <v>118183729</v>
      </c>
      <c r="F62" s="8" t="s">
        <v>111</v>
      </c>
      <c r="G62" s="23">
        <v>1082893</v>
      </c>
      <c r="H62" s="8" t="s">
        <v>111</v>
      </c>
      <c r="I62" s="23">
        <v>117100836</v>
      </c>
      <c r="J62" s="8" t="s">
        <v>111</v>
      </c>
      <c r="K62" s="23">
        <v>3429275</v>
      </c>
      <c r="L62" s="8" t="s">
        <v>111</v>
      </c>
      <c r="M62" s="23">
        <v>12239</v>
      </c>
      <c r="N62" s="8" t="s">
        <v>111</v>
      </c>
      <c r="O62" s="23">
        <v>2311430</v>
      </c>
      <c r="P62" s="8" t="s">
        <v>111</v>
      </c>
      <c r="Q62" s="23">
        <v>15175257</v>
      </c>
      <c r="R62" s="8" t="s">
        <v>111</v>
      </c>
      <c r="S62" s="23">
        <v>1369966</v>
      </c>
      <c r="T62" s="8" t="s">
        <v>111</v>
      </c>
      <c r="U62" s="23">
        <v>577560</v>
      </c>
      <c r="V62" s="8" t="s">
        <v>111</v>
      </c>
      <c r="W62" s="23">
        <v>792406</v>
      </c>
      <c r="X62" s="8" t="s">
        <v>111</v>
      </c>
      <c r="Y62" s="23">
        <v>10303135</v>
      </c>
      <c r="Z62" s="8" t="s">
        <v>111</v>
      </c>
      <c r="AA62" s="23">
        <v>913936</v>
      </c>
      <c r="AB62" s="8" t="s">
        <v>111</v>
      </c>
      <c r="AC62" s="23">
        <v>67939624</v>
      </c>
      <c r="AD62" s="8" t="s">
        <v>111</v>
      </c>
      <c r="AE62" s="23">
        <v>4942750</v>
      </c>
      <c r="AF62" s="8" t="s">
        <v>111</v>
      </c>
      <c r="AG62" s="23">
        <v>1390329</v>
      </c>
      <c r="AH62" s="8" t="s">
        <v>111</v>
      </c>
      <c r="AI62" s="23">
        <v>2559581</v>
      </c>
      <c r="AJ62" s="8" t="s">
        <v>111</v>
      </c>
      <c r="AK62" s="23">
        <v>2164344</v>
      </c>
      <c r="AL62" s="8" t="s">
        <v>111</v>
      </c>
      <c r="AM62" s="23">
        <v>863307</v>
      </c>
      <c r="AN62" s="8" t="s">
        <v>111</v>
      </c>
      <c r="AO62" s="23">
        <v>77899</v>
      </c>
      <c r="AP62" s="8" t="s">
        <v>111</v>
      </c>
      <c r="AQ62" s="23">
        <v>1573251</v>
      </c>
      <c r="AR62" s="8" t="s">
        <v>111</v>
      </c>
      <c r="AS62" s="23">
        <v>1154703</v>
      </c>
      <c r="AT62" s="8" t="s">
        <v>111</v>
      </c>
      <c r="AU62" s="23">
        <v>157645</v>
      </c>
      <c r="AV62" s="8" t="s">
        <v>111</v>
      </c>
      <c r="AW62" s="23">
        <v>214557</v>
      </c>
      <c r="AX62" s="8" t="s">
        <v>111</v>
      </c>
      <c r="AY62" s="23">
        <v>186190</v>
      </c>
      <c r="AZ62" s="8" t="s">
        <v>111</v>
      </c>
      <c r="BA62" s="23">
        <v>361418</v>
      </c>
    </row>
    <row r="63" spans="2:53" ht="15.75" x14ac:dyDescent="0.25">
      <c r="B63" s="7" t="s">
        <v>163</v>
      </c>
      <c r="C63" s="6" t="s">
        <v>111</v>
      </c>
      <c r="D63" s="10" t="s">
        <v>111</v>
      </c>
      <c r="E63" s="24">
        <v>67983407</v>
      </c>
      <c r="F63" s="10" t="s">
        <v>111</v>
      </c>
      <c r="G63" s="24">
        <v>538538</v>
      </c>
      <c r="H63" s="10" t="s">
        <v>111</v>
      </c>
      <c r="I63" s="24">
        <v>67444869</v>
      </c>
      <c r="J63" s="10" t="s">
        <v>111</v>
      </c>
      <c r="K63" s="24">
        <v>1355583</v>
      </c>
      <c r="L63" s="10" t="s">
        <v>111</v>
      </c>
      <c r="M63" s="24">
        <v>46132</v>
      </c>
      <c r="N63" s="10" t="s">
        <v>111</v>
      </c>
      <c r="O63" s="24">
        <v>3018247</v>
      </c>
      <c r="P63" s="10" t="s">
        <v>111</v>
      </c>
      <c r="Q63" s="24">
        <v>4781713</v>
      </c>
      <c r="R63" s="10" t="s">
        <v>111</v>
      </c>
      <c r="S63" s="24">
        <v>354231</v>
      </c>
      <c r="T63" s="10" t="s">
        <v>111</v>
      </c>
      <c r="U63" s="24">
        <v>60363</v>
      </c>
      <c r="V63" s="10" t="s">
        <v>111</v>
      </c>
      <c r="W63" s="24">
        <v>293868</v>
      </c>
      <c r="X63" s="10" t="s">
        <v>111</v>
      </c>
      <c r="Y63" s="24">
        <v>3473743</v>
      </c>
      <c r="Z63" s="10" t="s">
        <v>111</v>
      </c>
      <c r="AA63" s="24">
        <v>212210</v>
      </c>
      <c r="AB63" s="10" t="s">
        <v>111</v>
      </c>
      <c r="AC63" s="24">
        <v>4750592</v>
      </c>
      <c r="AD63" s="10" t="s">
        <v>111</v>
      </c>
      <c r="AE63" s="24">
        <v>43265353</v>
      </c>
      <c r="AF63" s="10" t="s">
        <v>111</v>
      </c>
      <c r="AG63" s="24">
        <v>1346841</v>
      </c>
      <c r="AH63" s="10" t="s">
        <v>111</v>
      </c>
      <c r="AI63" s="24">
        <v>856919</v>
      </c>
      <c r="AJ63" s="10" t="s">
        <v>111</v>
      </c>
      <c r="AK63" s="24">
        <v>2163661</v>
      </c>
      <c r="AL63" s="10" t="s">
        <v>111</v>
      </c>
      <c r="AM63" s="24">
        <v>406496</v>
      </c>
      <c r="AN63" s="10" t="s">
        <v>111</v>
      </c>
      <c r="AO63" s="24">
        <v>125522</v>
      </c>
      <c r="AP63" s="10" t="s">
        <v>111</v>
      </c>
      <c r="AQ63" s="24">
        <v>683950</v>
      </c>
      <c r="AR63" s="10" t="s">
        <v>111</v>
      </c>
      <c r="AS63" s="24">
        <v>407079</v>
      </c>
      <c r="AT63" s="10" t="s">
        <v>111</v>
      </c>
      <c r="AU63" s="24">
        <v>70022</v>
      </c>
      <c r="AV63" s="10" t="s">
        <v>111</v>
      </c>
      <c r="AW63" s="24">
        <v>64028</v>
      </c>
      <c r="AX63" s="10" t="s">
        <v>111</v>
      </c>
      <c r="AY63" s="24">
        <v>48780</v>
      </c>
      <c r="AZ63" s="10" t="s">
        <v>111</v>
      </c>
      <c r="BA63" s="24">
        <v>13766</v>
      </c>
    </row>
    <row r="64" spans="2:53" ht="15.75" x14ac:dyDescent="0.25">
      <c r="B64" s="7" t="s">
        <v>164</v>
      </c>
      <c r="C64" s="6" t="s">
        <v>111</v>
      </c>
      <c r="D64" s="8" t="s">
        <v>111</v>
      </c>
      <c r="E64" s="23">
        <v>16773171</v>
      </c>
      <c r="F64" s="8" t="s">
        <v>111</v>
      </c>
      <c r="G64" s="23">
        <v>54667</v>
      </c>
      <c r="H64" s="8" t="s">
        <v>111</v>
      </c>
      <c r="I64" s="23">
        <v>16718504</v>
      </c>
      <c r="J64" s="8" t="s">
        <v>111</v>
      </c>
      <c r="K64" s="23">
        <v>212034</v>
      </c>
      <c r="L64" s="8" t="s">
        <v>111</v>
      </c>
      <c r="M64" s="23" t="s">
        <v>95</v>
      </c>
      <c r="N64" s="8" t="s">
        <v>111</v>
      </c>
      <c r="O64" s="23">
        <v>72950</v>
      </c>
      <c r="P64" s="8" t="s">
        <v>111</v>
      </c>
      <c r="Q64" s="23">
        <v>370428</v>
      </c>
      <c r="R64" s="8" t="s">
        <v>111</v>
      </c>
      <c r="S64" s="23" t="s">
        <v>95</v>
      </c>
      <c r="T64" s="8" t="s">
        <v>111</v>
      </c>
      <c r="U64" s="23" t="s">
        <v>95</v>
      </c>
      <c r="V64" s="8" t="s">
        <v>111</v>
      </c>
      <c r="W64" s="23" t="s">
        <v>95</v>
      </c>
      <c r="X64" s="8" t="s">
        <v>111</v>
      </c>
      <c r="Y64" s="23">
        <v>557154</v>
      </c>
      <c r="Z64" s="8" t="s">
        <v>111</v>
      </c>
      <c r="AA64" s="23">
        <v>72596</v>
      </c>
      <c r="AB64" s="8" t="s">
        <v>111</v>
      </c>
      <c r="AC64" s="23">
        <v>1471282</v>
      </c>
      <c r="AD64" s="8" t="s">
        <v>111</v>
      </c>
      <c r="AE64" s="23">
        <v>2183314</v>
      </c>
      <c r="AF64" s="8" t="s">
        <v>111</v>
      </c>
      <c r="AG64" s="23">
        <v>7352796</v>
      </c>
      <c r="AH64" s="8" t="s">
        <v>111</v>
      </c>
      <c r="AI64" s="23">
        <v>1198109</v>
      </c>
      <c r="AJ64" s="8" t="s">
        <v>111</v>
      </c>
      <c r="AK64" s="23">
        <v>2016507</v>
      </c>
      <c r="AL64" s="8" t="s">
        <v>111</v>
      </c>
      <c r="AM64" s="23">
        <v>419717</v>
      </c>
      <c r="AN64" s="8" t="s">
        <v>111</v>
      </c>
      <c r="AO64" s="23">
        <v>28719</v>
      </c>
      <c r="AP64" s="8" t="s">
        <v>111</v>
      </c>
      <c r="AQ64" s="23">
        <v>383496</v>
      </c>
      <c r="AR64" s="8" t="s">
        <v>111</v>
      </c>
      <c r="AS64" s="23">
        <v>274182</v>
      </c>
      <c r="AT64" s="8" t="s">
        <v>111</v>
      </c>
      <c r="AU64" s="23">
        <v>18146</v>
      </c>
      <c r="AV64" s="8" t="s">
        <v>111</v>
      </c>
      <c r="AW64" s="23">
        <v>48527</v>
      </c>
      <c r="AX64" s="8" t="s">
        <v>111</v>
      </c>
      <c r="AY64" s="23">
        <v>22917</v>
      </c>
      <c r="AZ64" s="8" t="s">
        <v>111</v>
      </c>
      <c r="BA64" s="23">
        <v>15630</v>
      </c>
    </row>
    <row r="65" spans="2:53" ht="15.75" x14ac:dyDescent="0.25">
      <c r="B65" s="7" t="s">
        <v>165</v>
      </c>
      <c r="C65" s="6" t="s">
        <v>111</v>
      </c>
      <c r="D65" s="10" t="s">
        <v>111</v>
      </c>
      <c r="E65" s="24">
        <v>20086199</v>
      </c>
      <c r="F65" s="10" t="s">
        <v>111</v>
      </c>
      <c r="G65" s="24">
        <v>251390</v>
      </c>
      <c r="H65" s="10" t="s">
        <v>111</v>
      </c>
      <c r="I65" s="24">
        <v>19834809</v>
      </c>
      <c r="J65" s="10" t="s">
        <v>111</v>
      </c>
      <c r="K65" s="24">
        <v>270795</v>
      </c>
      <c r="L65" s="10" t="s">
        <v>111</v>
      </c>
      <c r="M65" s="24">
        <v>188</v>
      </c>
      <c r="N65" s="10" t="s">
        <v>111</v>
      </c>
      <c r="O65" s="24">
        <v>139200</v>
      </c>
      <c r="P65" s="10" t="s">
        <v>111</v>
      </c>
      <c r="Q65" s="24">
        <v>1302089</v>
      </c>
      <c r="R65" s="10" t="s">
        <v>111</v>
      </c>
      <c r="S65" s="24">
        <v>41420</v>
      </c>
      <c r="T65" s="10" t="s">
        <v>111</v>
      </c>
      <c r="U65" s="24">
        <v>25978</v>
      </c>
      <c r="V65" s="10" t="s">
        <v>111</v>
      </c>
      <c r="W65" s="24">
        <v>15442</v>
      </c>
      <c r="X65" s="10" t="s">
        <v>111</v>
      </c>
      <c r="Y65" s="24">
        <v>979122</v>
      </c>
      <c r="Z65" s="10" t="s">
        <v>111</v>
      </c>
      <c r="AA65" s="24">
        <v>106392</v>
      </c>
      <c r="AB65" s="10" t="s">
        <v>111</v>
      </c>
      <c r="AC65" s="24">
        <v>1906389</v>
      </c>
      <c r="AD65" s="10" t="s">
        <v>111</v>
      </c>
      <c r="AE65" s="24">
        <v>518206</v>
      </c>
      <c r="AF65" s="10" t="s">
        <v>111</v>
      </c>
      <c r="AG65" s="24">
        <v>928823</v>
      </c>
      <c r="AH65" s="10" t="s">
        <v>111</v>
      </c>
      <c r="AI65" s="24">
        <v>10551594</v>
      </c>
      <c r="AJ65" s="10" t="s">
        <v>111</v>
      </c>
      <c r="AK65" s="24">
        <v>717758</v>
      </c>
      <c r="AL65" s="10" t="s">
        <v>111</v>
      </c>
      <c r="AM65" s="24">
        <v>1378124</v>
      </c>
      <c r="AN65" s="10" t="s">
        <v>111</v>
      </c>
      <c r="AO65" s="24">
        <v>192242</v>
      </c>
      <c r="AP65" s="10" t="s">
        <v>111</v>
      </c>
      <c r="AQ65" s="24">
        <v>334687</v>
      </c>
      <c r="AR65" s="10" t="s">
        <v>111</v>
      </c>
      <c r="AS65" s="24">
        <v>317130</v>
      </c>
      <c r="AT65" s="10" t="s">
        <v>111</v>
      </c>
      <c r="AU65" s="24">
        <v>54469</v>
      </c>
      <c r="AV65" s="10" t="s">
        <v>111</v>
      </c>
      <c r="AW65" s="24">
        <v>33614</v>
      </c>
      <c r="AX65" s="10" t="s">
        <v>111</v>
      </c>
      <c r="AY65" s="24">
        <v>35598</v>
      </c>
      <c r="AZ65" s="10" t="s">
        <v>111</v>
      </c>
      <c r="BA65" s="24">
        <v>26970</v>
      </c>
    </row>
    <row r="66" spans="2:53" ht="15.75" x14ac:dyDescent="0.25">
      <c r="B66" s="7" t="s">
        <v>166</v>
      </c>
      <c r="C66" s="6" t="s">
        <v>111</v>
      </c>
      <c r="D66" s="8" t="s">
        <v>111</v>
      </c>
      <c r="E66" s="23">
        <v>45904770</v>
      </c>
      <c r="F66" s="8" t="s">
        <v>111</v>
      </c>
      <c r="G66" s="23">
        <v>171276</v>
      </c>
      <c r="H66" s="8" t="s">
        <v>111</v>
      </c>
      <c r="I66" s="23">
        <v>45733494</v>
      </c>
      <c r="J66" s="8" t="s">
        <v>111</v>
      </c>
      <c r="K66" s="23">
        <v>570631</v>
      </c>
      <c r="L66" s="8" t="s">
        <v>111</v>
      </c>
      <c r="M66" s="23">
        <v>10988</v>
      </c>
      <c r="N66" s="8" t="s">
        <v>111</v>
      </c>
      <c r="O66" s="23">
        <v>145572</v>
      </c>
      <c r="P66" s="8" t="s">
        <v>111</v>
      </c>
      <c r="Q66" s="23">
        <v>1827023</v>
      </c>
      <c r="R66" s="8" t="s">
        <v>111</v>
      </c>
      <c r="S66" s="23">
        <v>49974</v>
      </c>
      <c r="T66" s="8" t="s">
        <v>111</v>
      </c>
      <c r="U66" s="23">
        <v>15165</v>
      </c>
      <c r="V66" s="8" t="s">
        <v>111</v>
      </c>
      <c r="W66" s="23">
        <v>34809</v>
      </c>
      <c r="X66" s="8" t="s">
        <v>111</v>
      </c>
      <c r="Y66" s="23">
        <v>1271466</v>
      </c>
      <c r="Z66" s="8" t="s">
        <v>111</v>
      </c>
      <c r="AA66" s="23">
        <v>207041</v>
      </c>
      <c r="AB66" s="8" t="s">
        <v>111</v>
      </c>
      <c r="AC66" s="23">
        <v>1154628</v>
      </c>
      <c r="AD66" s="8" t="s">
        <v>111</v>
      </c>
      <c r="AE66" s="23">
        <v>2022640</v>
      </c>
      <c r="AF66" s="8" t="s">
        <v>111</v>
      </c>
      <c r="AG66" s="23">
        <v>1105103</v>
      </c>
      <c r="AH66" s="8" t="s">
        <v>111</v>
      </c>
      <c r="AI66" s="23">
        <v>582017</v>
      </c>
      <c r="AJ66" s="8" t="s">
        <v>111</v>
      </c>
      <c r="AK66" s="23">
        <v>30233581</v>
      </c>
      <c r="AL66" s="8" t="s">
        <v>111</v>
      </c>
      <c r="AM66" s="23">
        <v>1474251</v>
      </c>
      <c r="AN66" s="8" t="s">
        <v>111</v>
      </c>
      <c r="AO66" s="23">
        <v>216448</v>
      </c>
      <c r="AP66" s="8" t="s">
        <v>111</v>
      </c>
      <c r="AQ66" s="23">
        <v>3220106</v>
      </c>
      <c r="AR66" s="8" t="s">
        <v>111</v>
      </c>
      <c r="AS66" s="23">
        <v>701474</v>
      </c>
      <c r="AT66" s="8" t="s">
        <v>111</v>
      </c>
      <c r="AU66" s="23">
        <v>561480</v>
      </c>
      <c r="AV66" s="8" t="s">
        <v>111</v>
      </c>
      <c r="AW66" s="23">
        <v>151248</v>
      </c>
      <c r="AX66" s="8" t="s">
        <v>111</v>
      </c>
      <c r="AY66" s="23">
        <v>170089</v>
      </c>
      <c r="AZ66" s="8" t="s">
        <v>111</v>
      </c>
      <c r="BA66" s="23">
        <v>57734</v>
      </c>
    </row>
    <row r="67" spans="2:53" ht="15.75" x14ac:dyDescent="0.25">
      <c r="B67" s="7" t="s">
        <v>167</v>
      </c>
      <c r="C67" s="6" t="s">
        <v>111</v>
      </c>
      <c r="D67" s="10" t="s">
        <v>111</v>
      </c>
      <c r="E67" s="24">
        <v>16832575</v>
      </c>
      <c r="F67" s="10" t="s">
        <v>111</v>
      </c>
      <c r="G67" s="24">
        <v>99001</v>
      </c>
      <c r="H67" s="10" t="s">
        <v>111</v>
      </c>
      <c r="I67" s="24">
        <v>16733574</v>
      </c>
      <c r="J67" s="10" t="s">
        <v>111</v>
      </c>
      <c r="K67" s="24">
        <v>378576</v>
      </c>
      <c r="L67" s="10" t="s">
        <v>111</v>
      </c>
      <c r="M67" s="24">
        <v>5723</v>
      </c>
      <c r="N67" s="10" t="s">
        <v>111</v>
      </c>
      <c r="O67" s="24">
        <v>27534</v>
      </c>
      <c r="P67" s="10" t="s">
        <v>111</v>
      </c>
      <c r="Q67" s="24">
        <v>965888</v>
      </c>
      <c r="R67" s="10" t="s">
        <v>111</v>
      </c>
      <c r="S67" s="24">
        <v>29931</v>
      </c>
      <c r="T67" s="10" t="s">
        <v>111</v>
      </c>
      <c r="U67" s="24">
        <v>18441</v>
      </c>
      <c r="V67" s="10" t="s">
        <v>111</v>
      </c>
      <c r="W67" s="24">
        <v>11491</v>
      </c>
      <c r="X67" s="10" t="s">
        <v>111</v>
      </c>
      <c r="Y67" s="24">
        <v>508694</v>
      </c>
      <c r="Z67" s="10" t="s">
        <v>111</v>
      </c>
      <c r="AA67" s="24">
        <v>54108</v>
      </c>
      <c r="AB67" s="10" t="s">
        <v>111</v>
      </c>
      <c r="AC67" s="24">
        <v>946143</v>
      </c>
      <c r="AD67" s="10" t="s">
        <v>111</v>
      </c>
      <c r="AE67" s="24">
        <v>241357</v>
      </c>
      <c r="AF67" s="10" t="s">
        <v>111</v>
      </c>
      <c r="AG67" s="24">
        <v>278141</v>
      </c>
      <c r="AH67" s="10" t="s">
        <v>111</v>
      </c>
      <c r="AI67" s="24">
        <v>1032349</v>
      </c>
      <c r="AJ67" s="10" t="s">
        <v>111</v>
      </c>
      <c r="AK67" s="24">
        <v>2021054</v>
      </c>
      <c r="AL67" s="10" t="s">
        <v>111</v>
      </c>
      <c r="AM67" s="24">
        <v>7759680</v>
      </c>
      <c r="AN67" s="10" t="s">
        <v>111</v>
      </c>
      <c r="AO67" s="24">
        <v>389942</v>
      </c>
      <c r="AP67" s="10" t="s">
        <v>111</v>
      </c>
      <c r="AQ67" s="24">
        <v>907084</v>
      </c>
      <c r="AR67" s="10" t="s">
        <v>111</v>
      </c>
      <c r="AS67" s="24">
        <v>877783</v>
      </c>
      <c r="AT67" s="10" t="s">
        <v>111</v>
      </c>
      <c r="AU67" s="24">
        <v>215681</v>
      </c>
      <c r="AV67" s="10" t="s">
        <v>111</v>
      </c>
      <c r="AW67" s="24">
        <v>52258</v>
      </c>
      <c r="AX67" s="10" t="s">
        <v>111</v>
      </c>
      <c r="AY67" s="24">
        <v>41651</v>
      </c>
      <c r="AZ67" s="10" t="s">
        <v>111</v>
      </c>
      <c r="BA67" s="24" t="s">
        <v>95</v>
      </c>
    </row>
    <row r="68" spans="2:53" ht="15.75" x14ac:dyDescent="0.25">
      <c r="B68" s="7" t="s">
        <v>168</v>
      </c>
      <c r="C68" s="6" t="s">
        <v>111</v>
      </c>
      <c r="D68" s="8" t="s">
        <v>111</v>
      </c>
      <c r="E68" s="23">
        <v>3550800</v>
      </c>
      <c r="F68" s="8" t="s">
        <v>111</v>
      </c>
      <c r="G68" s="23" t="s">
        <v>95</v>
      </c>
      <c r="H68" s="8" t="s">
        <v>111</v>
      </c>
      <c r="I68" s="23">
        <v>3550800</v>
      </c>
      <c r="J68" s="8" t="s">
        <v>111</v>
      </c>
      <c r="K68" s="23">
        <v>16216</v>
      </c>
      <c r="L68" s="8" t="s">
        <v>111</v>
      </c>
      <c r="M68" s="23" t="s">
        <v>95</v>
      </c>
      <c r="N68" s="8" t="s">
        <v>111</v>
      </c>
      <c r="O68" s="23">
        <v>2408</v>
      </c>
      <c r="P68" s="8" t="s">
        <v>111</v>
      </c>
      <c r="Q68" s="23">
        <v>88797</v>
      </c>
      <c r="R68" s="8" t="s">
        <v>111</v>
      </c>
      <c r="S68" s="23" t="s">
        <v>95</v>
      </c>
      <c r="T68" s="8" t="s">
        <v>111</v>
      </c>
      <c r="U68" s="23" t="s">
        <v>95</v>
      </c>
      <c r="V68" s="8" t="s">
        <v>111</v>
      </c>
      <c r="W68" s="23" t="s">
        <v>95</v>
      </c>
      <c r="X68" s="8" t="s">
        <v>111</v>
      </c>
      <c r="Y68" s="23">
        <v>26741</v>
      </c>
      <c r="Z68" s="8" t="s">
        <v>111</v>
      </c>
      <c r="AA68" s="23" t="s">
        <v>95</v>
      </c>
      <c r="AB68" s="8" t="s">
        <v>111</v>
      </c>
      <c r="AC68" s="23">
        <v>20520</v>
      </c>
      <c r="AD68" s="8" t="s">
        <v>111</v>
      </c>
      <c r="AE68" s="23">
        <v>15638</v>
      </c>
      <c r="AF68" s="8" t="s">
        <v>111</v>
      </c>
      <c r="AG68" s="23">
        <v>17512</v>
      </c>
      <c r="AH68" s="8" t="s">
        <v>111</v>
      </c>
      <c r="AI68" s="23">
        <v>54167</v>
      </c>
      <c r="AJ68" s="8" t="s">
        <v>111</v>
      </c>
      <c r="AK68" s="23">
        <v>562683</v>
      </c>
      <c r="AL68" s="8" t="s">
        <v>111</v>
      </c>
      <c r="AM68" s="23">
        <v>206590</v>
      </c>
      <c r="AN68" s="8" t="s">
        <v>111</v>
      </c>
      <c r="AO68" s="23">
        <v>1646113</v>
      </c>
      <c r="AP68" s="8" t="s">
        <v>111</v>
      </c>
      <c r="AQ68" s="23">
        <v>500249</v>
      </c>
      <c r="AR68" s="8" t="s">
        <v>111</v>
      </c>
      <c r="AS68" s="23">
        <v>265524</v>
      </c>
      <c r="AT68" s="8" t="s">
        <v>111</v>
      </c>
      <c r="AU68" s="23">
        <v>59054</v>
      </c>
      <c r="AV68" s="8" t="s">
        <v>111</v>
      </c>
      <c r="AW68" s="23">
        <v>37651</v>
      </c>
      <c r="AX68" s="8" t="s">
        <v>111</v>
      </c>
      <c r="AY68" s="23">
        <v>30938</v>
      </c>
      <c r="AZ68" s="8" t="s">
        <v>111</v>
      </c>
      <c r="BA68" s="23" t="s">
        <v>95</v>
      </c>
    </row>
    <row r="69" spans="2:53" ht="15.75" x14ac:dyDescent="0.25">
      <c r="B69" s="7" t="s">
        <v>169</v>
      </c>
      <c r="C69" s="6" t="s">
        <v>111</v>
      </c>
      <c r="D69" s="10" t="s">
        <v>111</v>
      </c>
      <c r="E69" s="24">
        <v>40370817</v>
      </c>
      <c r="F69" s="10" t="s">
        <v>111</v>
      </c>
      <c r="G69" s="24">
        <v>388135</v>
      </c>
      <c r="H69" s="10" t="s">
        <v>111</v>
      </c>
      <c r="I69" s="24">
        <v>39982682</v>
      </c>
      <c r="J69" s="10" t="s">
        <v>111</v>
      </c>
      <c r="K69" s="24">
        <v>484949</v>
      </c>
      <c r="L69" s="10" t="s">
        <v>111</v>
      </c>
      <c r="M69" s="24" t="s">
        <v>95</v>
      </c>
      <c r="N69" s="10" t="s">
        <v>111</v>
      </c>
      <c r="O69" s="24">
        <v>58060</v>
      </c>
      <c r="P69" s="10" t="s">
        <v>111</v>
      </c>
      <c r="Q69" s="24">
        <v>1348055</v>
      </c>
      <c r="R69" s="10" t="s">
        <v>111</v>
      </c>
      <c r="S69" s="24">
        <v>20474</v>
      </c>
      <c r="T69" s="10" t="s">
        <v>111</v>
      </c>
      <c r="U69" s="24" t="s">
        <v>95</v>
      </c>
      <c r="V69" s="10" t="s">
        <v>111</v>
      </c>
      <c r="W69" s="24">
        <v>20474</v>
      </c>
      <c r="X69" s="10" t="s">
        <v>111</v>
      </c>
      <c r="Y69" s="24">
        <v>953388</v>
      </c>
      <c r="Z69" s="10" t="s">
        <v>111</v>
      </c>
      <c r="AA69" s="24">
        <v>128654</v>
      </c>
      <c r="AB69" s="10" t="s">
        <v>111</v>
      </c>
      <c r="AC69" s="24">
        <v>1066317</v>
      </c>
      <c r="AD69" s="10" t="s">
        <v>111</v>
      </c>
      <c r="AE69" s="24">
        <v>763243</v>
      </c>
      <c r="AF69" s="10" t="s">
        <v>111</v>
      </c>
      <c r="AG69" s="24">
        <v>422877</v>
      </c>
      <c r="AH69" s="10" t="s">
        <v>111</v>
      </c>
      <c r="AI69" s="24">
        <v>286679</v>
      </c>
      <c r="AJ69" s="10" t="s">
        <v>111</v>
      </c>
      <c r="AK69" s="24">
        <v>3064053</v>
      </c>
      <c r="AL69" s="10" t="s">
        <v>111</v>
      </c>
      <c r="AM69" s="24">
        <v>941947</v>
      </c>
      <c r="AN69" s="10" t="s">
        <v>111</v>
      </c>
      <c r="AO69" s="24">
        <v>532127</v>
      </c>
      <c r="AP69" s="10" t="s">
        <v>111</v>
      </c>
      <c r="AQ69" s="24">
        <v>24614908</v>
      </c>
      <c r="AR69" s="10" t="s">
        <v>111</v>
      </c>
      <c r="AS69" s="24">
        <v>2320593</v>
      </c>
      <c r="AT69" s="10" t="s">
        <v>111</v>
      </c>
      <c r="AU69" s="24">
        <v>1131360</v>
      </c>
      <c r="AV69" s="10" t="s">
        <v>111</v>
      </c>
      <c r="AW69" s="24">
        <v>1100739</v>
      </c>
      <c r="AX69" s="10" t="s">
        <v>111</v>
      </c>
      <c r="AY69" s="24">
        <v>699245</v>
      </c>
      <c r="AZ69" s="10" t="s">
        <v>111</v>
      </c>
      <c r="BA69" s="24">
        <v>45013</v>
      </c>
    </row>
    <row r="70" spans="2:53" ht="15.75" x14ac:dyDescent="0.25">
      <c r="B70" s="7" t="s">
        <v>170</v>
      </c>
      <c r="C70" s="6" t="s">
        <v>111</v>
      </c>
      <c r="D70" s="8" t="s">
        <v>111</v>
      </c>
      <c r="E70" s="23">
        <v>30057993</v>
      </c>
      <c r="F70" s="8" t="s">
        <v>111</v>
      </c>
      <c r="G70" s="23">
        <v>108187</v>
      </c>
      <c r="H70" s="8" t="s">
        <v>111</v>
      </c>
      <c r="I70" s="23">
        <v>29949806</v>
      </c>
      <c r="J70" s="8" t="s">
        <v>111</v>
      </c>
      <c r="K70" s="23">
        <v>313794</v>
      </c>
      <c r="L70" s="8" t="s">
        <v>111</v>
      </c>
      <c r="M70" s="23" t="s">
        <v>95</v>
      </c>
      <c r="N70" s="8" t="s">
        <v>111</v>
      </c>
      <c r="O70" s="23">
        <v>34929</v>
      </c>
      <c r="P70" s="8" t="s">
        <v>111</v>
      </c>
      <c r="Q70" s="23">
        <v>756803</v>
      </c>
      <c r="R70" s="8" t="s">
        <v>111</v>
      </c>
      <c r="S70" s="23">
        <v>67545</v>
      </c>
      <c r="T70" s="8" t="s">
        <v>111</v>
      </c>
      <c r="U70" s="23">
        <v>44449</v>
      </c>
      <c r="V70" s="8" t="s">
        <v>111</v>
      </c>
      <c r="W70" s="23">
        <v>23096</v>
      </c>
      <c r="X70" s="8" t="s">
        <v>111</v>
      </c>
      <c r="Y70" s="23">
        <v>714617</v>
      </c>
      <c r="Z70" s="8" t="s">
        <v>111</v>
      </c>
      <c r="AA70" s="23">
        <v>50500</v>
      </c>
      <c r="AB70" s="8" t="s">
        <v>111</v>
      </c>
      <c r="AC70" s="23">
        <v>793159</v>
      </c>
      <c r="AD70" s="8" t="s">
        <v>111</v>
      </c>
      <c r="AE70" s="23">
        <v>543945</v>
      </c>
      <c r="AF70" s="8" t="s">
        <v>111</v>
      </c>
      <c r="AG70" s="23">
        <v>139886</v>
      </c>
      <c r="AH70" s="8" t="s">
        <v>111</v>
      </c>
      <c r="AI70" s="23">
        <v>182400</v>
      </c>
      <c r="AJ70" s="8" t="s">
        <v>111</v>
      </c>
      <c r="AK70" s="23">
        <v>746004</v>
      </c>
      <c r="AL70" s="8" t="s">
        <v>111</v>
      </c>
      <c r="AM70" s="23">
        <v>672140</v>
      </c>
      <c r="AN70" s="8" t="s">
        <v>111</v>
      </c>
      <c r="AO70" s="23">
        <v>380666</v>
      </c>
      <c r="AP70" s="8" t="s">
        <v>111</v>
      </c>
      <c r="AQ70" s="23">
        <v>2534923</v>
      </c>
      <c r="AR70" s="8" t="s">
        <v>111</v>
      </c>
      <c r="AS70" s="23">
        <v>18276721</v>
      </c>
      <c r="AT70" s="8" t="s">
        <v>111</v>
      </c>
      <c r="AU70" s="23">
        <v>2314654</v>
      </c>
      <c r="AV70" s="8" t="s">
        <v>111</v>
      </c>
      <c r="AW70" s="23">
        <v>1112665</v>
      </c>
      <c r="AX70" s="8" t="s">
        <v>111</v>
      </c>
      <c r="AY70" s="23">
        <v>281527</v>
      </c>
      <c r="AZ70" s="8" t="s">
        <v>111</v>
      </c>
      <c r="BA70" s="23">
        <v>32929</v>
      </c>
    </row>
    <row r="71" spans="2:53" ht="15.75" x14ac:dyDescent="0.25">
      <c r="B71" s="7" t="s">
        <v>171</v>
      </c>
      <c r="C71" s="6" t="s">
        <v>111</v>
      </c>
      <c r="D71" s="10" t="s">
        <v>111</v>
      </c>
      <c r="E71" s="24">
        <v>7305832</v>
      </c>
      <c r="F71" s="10" t="s">
        <v>111</v>
      </c>
      <c r="G71" s="24">
        <v>11148</v>
      </c>
      <c r="H71" s="10" t="s">
        <v>111</v>
      </c>
      <c r="I71" s="24">
        <v>7294684</v>
      </c>
      <c r="J71" s="10" t="s">
        <v>111</v>
      </c>
      <c r="K71" s="24">
        <v>66916</v>
      </c>
      <c r="L71" s="10" t="s">
        <v>111</v>
      </c>
      <c r="M71" s="24" t="s">
        <v>95</v>
      </c>
      <c r="N71" s="10" t="s">
        <v>111</v>
      </c>
      <c r="O71" s="24" t="s">
        <v>95</v>
      </c>
      <c r="P71" s="10" t="s">
        <v>111</v>
      </c>
      <c r="Q71" s="24">
        <v>199837</v>
      </c>
      <c r="R71" s="10" t="s">
        <v>111</v>
      </c>
      <c r="S71" s="24">
        <v>2550</v>
      </c>
      <c r="T71" s="10" t="s">
        <v>111</v>
      </c>
      <c r="U71" s="24">
        <v>455</v>
      </c>
      <c r="V71" s="10" t="s">
        <v>111</v>
      </c>
      <c r="W71" s="24">
        <v>2095</v>
      </c>
      <c r="X71" s="10" t="s">
        <v>111</v>
      </c>
      <c r="Y71" s="24">
        <v>89177</v>
      </c>
      <c r="Z71" s="10" t="s">
        <v>111</v>
      </c>
      <c r="AA71" s="24">
        <v>28040</v>
      </c>
      <c r="AB71" s="10" t="s">
        <v>111</v>
      </c>
      <c r="AC71" s="24">
        <v>121265</v>
      </c>
      <c r="AD71" s="10" t="s">
        <v>111</v>
      </c>
      <c r="AE71" s="24">
        <v>85832</v>
      </c>
      <c r="AF71" s="10" t="s">
        <v>111</v>
      </c>
      <c r="AG71" s="24">
        <v>52234</v>
      </c>
      <c r="AH71" s="10" t="s">
        <v>111</v>
      </c>
      <c r="AI71" s="24">
        <v>111340</v>
      </c>
      <c r="AJ71" s="10" t="s">
        <v>111</v>
      </c>
      <c r="AK71" s="24">
        <v>291834</v>
      </c>
      <c r="AL71" s="10" t="s">
        <v>111</v>
      </c>
      <c r="AM71" s="24">
        <v>237128</v>
      </c>
      <c r="AN71" s="10" t="s">
        <v>111</v>
      </c>
      <c r="AO71" s="24">
        <v>55923</v>
      </c>
      <c r="AP71" s="10" t="s">
        <v>111</v>
      </c>
      <c r="AQ71" s="24">
        <v>1755867</v>
      </c>
      <c r="AR71" s="10" t="s">
        <v>111</v>
      </c>
      <c r="AS71" s="24">
        <v>1871187</v>
      </c>
      <c r="AT71" s="10" t="s">
        <v>111</v>
      </c>
      <c r="AU71" s="24">
        <v>1425528</v>
      </c>
      <c r="AV71" s="10" t="s">
        <v>111</v>
      </c>
      <c r="AW71" s="24">
        <v>830526</v>
      </c>
      <c r="AX71" s="10" t="s">
        <v>111</v>
      </c>
      <c r="AY71" s="24">
        <v>69501</v>
      </c>
      <c r="AZ71" s="10" t="s">
        <v>111</v>
      </c>
      <c r="BA71" s="24" t="s">
        <v>95</v>
      </c>
    </row>
    <row r="72" spans="2:53" ht="15.75" x14ac:dyDescent="0.25">
      <c r="B72" s="7" t="s">
        <v>172</v>
      </c>
      <c r="C72" s="6" t="s">
        <v>111</v>
      </c>
      <c r="D72" s="8" t="s">
        <v>111</v>
      </c>
      <c r="E72" s="23">
        <v>7743255</v>
      </c>
      <c r="F72" s="8" t="s">
        <v>111</v>
      </c>
      <c r="G72" s="23">
        <v>6713</v>
      </c>
      <c r="H72" s="8" t="s">
        <v>111</v>
      </c>
      <c r="I72" s="23">
        <v>7736543</v>
      </c>
      <c r="J72" s="8" t="s">
        <v>111</v>
      </c>
      <c r="K72" s="23">
        <v>44776</v>
      </c>
      <c r="L72" s="8" t="s">
        <v>111</v>
      </c>
      <c r="M72" s="23" t="s">
        <v>95</v>
      </c>
      <c r="N72" s="8" t="s">
        <v>111</v>
      </c>
      <c r="O72" s="23">
        <v>7911</v>
      </c>
      <c r="P72" s="8" t="s">
        <v>111</v>
      </c>
      <c r="Q72" s="23">
        <v>73510</v>
      </c>
      <c r="R72" s="8" t="s">
        <v>111</v>
      </c>
      <c r="S72" s="23" t="s">
        <v>95</v>
      </c>
      <c r="T72" s="8" t="s">
        <v>111</v>
      </c>
      <c r="U72" s="23" t="s">
        <v>95</v>
      </c>
      <c r="V72" s="8" t="s">
        <v>111</v>
      </c>
      <c r="W72" s="23" t="s">
        <v>95</v>
      </c>
      <c r="X72" s="8" t="s">
        <v>111</v>
      </c>
      <c r="Y72" s="23">
        <v>38271</v>
      </c>
      <c r="Z72" s="8" t="s">
        <v>111</v>
      </c>
      <c r="AA72" s="23" t="s">
        <v>95</v>
      </c>
      <c r="AB72" s="8" t="s">
        <v>111</v>
      </c>
      <c r="AC72" s="23">
        <v>34256</v>
      </c>
      <c r="AD72" s="8" t="s">
        <v>111</v>
      </c>
      <c r="AE72" s="23">
        <v>89528</v>
      </c>
      <c r="AF72" s="8" t="s">
        <v>111</v>
      </c>
      <c r="AG72" s="23">
        <v>42179</v>
      </c>
      <c r="AH72" s="8" t="s">
        <v>111</v>
      </c>
      <c r="AI72" s="23">
        <v>6205</v>
      </c>
      <c r="AJ72" s="8" t="s">
        <v>111</v>
      </c>
      <c r="AK72" s="23">
        <v>150654</v>
      </c>
      <c r="AL72" s="8" t="s">
        <v>111</v>
      </c>
      <c r="AM72" s="23">
        <v>234</v>
      </c>
      <c r="AN72" s="8" t="s">
        <v>111</v>
      </c>
      <c r="AO72" s="23">
        <v>30986</v>
      </c>
      <c r="AP72" s="8" t="s">
        <v>111</v>
      </c>
      <c r="AQ72" s="23">
        <v>632787</v>
      </c>
      <c r="AR72" s="8" t="s">
        <v>111</v>
      </c>
      <c r="AS72" s="23">
        <v>178385</v>
      </c>
      <c r="AT72" s="8" t="s">
        <v>111</v>
      </c>
      <c r="AU72" s="23">
        <v>248972</v>
      </c>
      <c r="AV72" s="8" t="s">
        <v>111</v>
      </c>
      <c r="AW72" s="23">
        <v>5479528</v>
      </c>
      <c r="AX72" s="8" t="s">
        <v>111</v>
      </c>
      <c r="AY72" s="23">
        <v>678362</v>
      </c>
      <c r="AZ72" s="8" t="s">
        <v>111</v>
      </c>
      <c r="BA72" s="23" t="s">
        <v>95</v>
      </c>
    </row>
    <row r="73" spans="2:53" ht="15.75" x14ac:dyDescent="0.25">
      <c r="B73" s="7" t="s">
        <v>173</v>
      </c>
      <c r="C73" s="6" t="s">
        <v>111</v>
      </c>
      <c r="D73" s="10" t="s">
        <v>111</v>
      </c>
      <c r="E73" s="24">
        <v>28071234</v>
      </c>
      <c r="F73" s="10" t="s">
        <v>111</v>
      </c>
      <c r="G73" s="24">
        <v>239116</v>
      </c>
      <c r="H73" s="10" t="s">
        <v>111</v>
      </c>
      <c r="I73" s="24">
        <v>27832118</v>
      </c>
      <c r="J73" s="10" t="s">
        <v>111</v>
      </c>
      <c r="K73" s="24">
        <v>32388</v>
      </c>
      <c r="L73" s="10" t="s">
        <v>111</v>
      </c>
      <c r="M73" s="24" t="s">
        <v>95</v>
      </c>
      <c r="N73" s="10" t="s">
        <v>111</v>
      </c>
      <c r="O73" s="24">
        <v>122959</v>
      </c>
      <c r="P73" s="10" t="s">
        <v>111</v>
      </c>
      <c r="Q73" s="24">
        <v>197965</v>
      </c>
      <c r="R73" s="10" t="s">
        <v>111</v>
      </c>
      <c r="S73" s="24" t="s">
        <v>95</v>
      </c>
      <c r="T73" s="10" t="s">
        <v>111</v>
      </c>
      <c r="U73" s="24" t="s">
        <v>95</v>
      </c>
      <c r="V73" s="10" t="s">
        <v>111</v>
      </c>
      <c r="W73" s="24" t="s">
        <v>95</v>
      </c>
      <c r="X73" s="10" t="s">
        <v>111</v>
      </c>
      <c r="Y73" s="24">
        <v>214820</v>
      </c>
      <c r="Z73" s="10" t="s">
        <v>111</v>
      </c>
      <c r="AA73" s="24">
        <v>19740</v>
      </c>
      <c r="AB73" s="10" t="s">
        <v>111</v>
      </c>
      <c r="AC73" s="24">
        <v>146955</v>
      </c>
      <c r="AD73" s="10" t="s">
        <v>111</v>
      </c>
      <c r="AE73" s="24">
        <v>102685</v>
      </c>
      <c r="AF73" s="10" t="s">
        <v>111</v>
      </c>
      <c r="AG73" s="24" t="s">
        <v>95</v>
      </c>
      <c r="AH73" s="10" t="s">
        <v>111</v>
      </c>
      <c r="AI73" s="24">
        <v>53155</v>
      </c>
      <c r="AJ73" s="10" t="s">
        <v>111</v>
      </c>
      <c r="AK73" s="24">
        <v>149247</v>
      </c>
      <c r="AL73" s="10" t="s">
        <v>111</v>
      </c>
      <c r="AM73" s="24">
        <v>39792</v>
      </c>
      <c r="AN73" s="10" t="s">
        <v>111</v>
      </c>
      <c r="AO73" s="24" t="s">
        <v>95</v>
      </c>
      <c r="AP73" s="10" t="s">
        <v>111</v>
      </c>
      <c r="AQ73" s="24">
        <v>427839</v>
      </c>
      <c r="AR73" s="10" t="s">
        <v>111</v>
      </c>
      <c r="AS73" s="24">
        <v>202191</v>
      </c>
      <c r="AT73" s="10" t="s">
        <v>111</v>
      </c>
      <c r="AU73" s="24">
        <v>47216</v>
      </c>
      <c r="AV73" s="10" t="s">
        <v>111</v>
      </c>
      <c r="AW73" s="24">
        <v>669771</v>
      </c>
      <c r="AX73" s="10" t="s">
        <v>111</v>
      </c>
      <c r="AY73" s="24">
        <v>25392766</v>
      </c>
      <c r="AZ73" s="10" t="s">
        <v>111</v>
      </c>
      <c r="BA73" s="24">
        <v>12628</v>
      </c>
    </row>
    <row r="74" spans="2:53" ht="15.75" x14ac:dyDescent="0.25">
      <c r="B74" s="7" t="s">
        <v>174</v>
      </c>
      <c r="C74" s="6" t="s">
        <v>111</v>
      </c>
      <c r="D74" s="8" t="s">
        <v>111</v>
      </c>
      <c r="E74" s="23">
        <v>16361177</v>
      </c>
      <c r="F74" s="8" t="s">
        <v>111</v>
      </c>
      <c r="G74" s="23">
        <v>12985</v>
      </c>
      <c r="H74" s="8" t="s">
        <v>111</v>
      </c>
      <c r="I74" s="23">
        <v>16348192</v>
      </c>
      <c r="J74" s="8" t="s">
        <v>111</v>
      </c>
      <c r="K74" s="23">
        <v>8172</v>
      </c>
      <c r="L74" s="8" t="s">
        <v>111</v>
      </c>
      <c r="M74" s="23" t="s">
        <v>95</v>
      </c>
      <c r="N74" s="8" t="s">
        <v>111</v>
      </c>
      <c r="O74" s="23">
        <v>13185</v>
      </c>
      <c r="P74" s="8" t="s">
        <v>111</v>
      </c>
      <c r="Q74" s="23">
        <v>46186</v>
      </c>
      <c r="R74" s="8" t="s">
        <v>111</v>
      </c>
      <c r="S74" s="23" t="s">
        <v>95</v>
      </c>
      <c r="T74" s="8" t="s">
        <v>111</v>
      </c>
      <c r="U74" s="23" t="s">
        <v>95</v>
      </c>
      <c r="V74" s="8" t="s">
        <v>111</v>
      </c>
      <c r="W74" s="23" t="s">
        <v>95</v>
      </c>
      <c r="X74" s="8" t="s">
        <v>111</v>
      </c>
      <c r="Y74" s="23">
        <v>102383</v>
      </c>
      <c r="Z74" s="8" t="s">
        <v>111</v>
      </c>
      <c r="AA74" s="23">
        <v>15</v>
      </c>
      <c r="AB74" s="8" t="s">
        <v>111</v>
      </c>
      <c r="AC74" s="23">
        <v>168102</v>
      </c>
      <c r="AD74" s="8" t="s">
        <v>111</v>
      </c>
      <c r="AE74" s="23">
        <v>3326</v>
      </c>
      <c r="AF74" s="8" t="s">
        <v>111</v>
      </c>
      <c r="AG74" s="23" t="s">
        <v>95</v>
      </c>
      <c r="AH74" s="8" t="s">
        <v>111</v>
      </c>
      <c r="AI74" s="23">
        <v>3648</v>
      </c>
      <c r="AJ74" s="8" t="s">
        <v>111</v>
      </c>
      <c r="AK74" s="23">
        <v>117687</v>
      </c>
      <c r="AL74" s="8" t="s">
        <v>111</v>
      </c>
      <c r="AM74" s="23" t="s">
        <v>95</v>
      </c>
      <c r="AN74" s="8" t="s">
        <v>111</v>
      </c>
      <c r="AO74" s="23" t="s">
        <v>95</v>
      </c>
      <c r="AP74" s="8" t="s">
        <v>111</v>
      </c>
      <c r="AQ74" s="23">
        <v>28294</v>
      </c>
      <c r="AR74" s="8" t="s">
        <v>111</v>
      </c>
      <c r="AS74" s="23">
        <v>15902</v>
      </c>
      <c r="AT74" s="8" t="s">
        <v>111</v>
      </c>
      <c r="AU74" s="23" t="s">
        <v>95</v>
      </c>
      <c r="AV74" s="8" t="s">
        <v>111</v>
      </c>
      <c r="AW74" s="23" t="s">
        <v>95</v>
      </c>
      <c r="AX74" s="8" t="s">
        <v>111</v>
      </c>
      <c r="AY74" s="23" t="s">
        <v>95</v>
      </c>
      <c r="AZ74" s="8" t="s">
        <v>111</v>
      </c>
      <c r="BA74" s="23">
        <v>15841294</v>
      </c>
    </row>
    <row r="75" spans="2:53" x14ac:dyDescent="0.2">
      <c r="B75" s="17" t="s">
        <v>217</v>
      </c>
    </row>
  </sheetData>
  <mergeCells count="128">
    <mergeCell ref="P11:Q11"/>
    <mergeCell ref="V11:W11"/>
    <mergeCell ref="AZ11:BA11"/>
    <mergeCell ref="AN11:AO11"/>
    <mergeCell ref="AP11:AQ11"/>
    <mergeCell ref="AR11:AS11"/>
    <mergeCell ref="AT11:AU11"/>
    <mergeCell ref="AV11:AW11"/>
    <mergeCell ref="AX11:AY11"/>
    <mergeCell ref="AB11:AC11"/>
    <mergeCell ref="AD11:AE11"/>
    <mergeCell ref="AF11:AG11"/>
    <mergeCell ref="AH11:AI11"/>
    <mergeCell ref="AJ11:AK11"/>
    <mergeCell ref="AL11:AM11"/>
    <mergeCell ref="P10:Q10"/>
    <mergeCell ref="R10:S10"/>
    <mergeCell ref="AV10:AW10"/>
    <mergeCell ref="D11:E11"/>
    <mergeCell ref="F11:G11"/>
    <mergeCell ref="H11:I11"/>
    <mergeCell ref="J11:K11"/>
    <mergeCell ref="L11:M11"/>
    <mergeCell ref="N11:O11"/>
    <mergeCell ref="AH10:AI10"/>
    <mergeCell ref="AJ10:AK10"/>
    <mergeCell ref="AL10:AM10"/>
    <mergeCell ref="AN10:AO10"/>
    <mergeCell ref="X11:Y11"/>
    <mergeCell ref="Z11:AA11"/>
    <mergeCell ref="X10:Y10"/>
    <mergeCell ref="Z10:AA10"/>
    <mergeCell ref="AB10:AC10"/>
    <mergeCell ref="AD10:AE10"/>
    <mergeCell ref="AF10:AG10"/>
    <mergeCell ref="T11:U11"/>
    <mergeCell ref="R11:S11"/>
    <mergeCell ref="V10:W10"/>
    <mergeCell ref="T10:U10"/>
    <mergeCell ref="AX10:AY10"/>
    <mergeCell ref="AZ10:BA10"/>
    <mergeCell ref="AP10:AQ10"/>
    <mergeCell ref="AR10:AS10"/>
    <mergeCell ref="AT10:AU10"/>
    <mergeCell ref="A3:C3"/>
    <mergeCell ref="D3:BA3"/>
    <mergeCell ref="A4:C4"/>
    <mergeCell ref="D4:BA4"/>
    <mergeCell ref="A5:C5"/>
    <mergeCell ref="D5:BA5"/>
    <mergeCell ref="A6:C6"/>
    <mergeCell ref="D6:BA6"/>
    <mergeCell ref="A7:C7"/>
    <mergeCell ref="D7:BA7"/>
    <mergeCell ref="A8:C10"/>
    <mergeCell ref="D8:E10"/>
    <mergeCell ref="F8:BA8"/>
    <mergeCell ref="F9:G10"/>
    <mergeCell ref="H9:I10"/>
    <mergeCell ref="J9:BA9"/>
    <mergeCell ref="J10:K10"/>
    <mergeCell ref="L10:M10"/>
    <mergeCell ref="N10:O10"/>
    <mergeCell ref="B45:C45"/>
    <mergeCell ref="D45:BA45"/>
    <mergeCell ref="B46:C48"/>
    <mergeCell ref="D46:E48"/>
    <mergeCell ref="F46:BA46"/>
    <mergeCell ref="AL49:AM49"/>
    <mergeCell ref="AN49:AO49"/>
    <mergeCell ref="AP49:AQ49"/>
    <mergeCell ref="AR49:AS49"/>
    <mergeCell ref="AT49:AU49"/>
    <mergeCell ref="AV49:AW49"/>
    <mergeCell ref="AB49:AC49"/>
    <mergeCell ref="AD49:AE49"/>
    <mergeCell ref="AF49:AG49"/>
    <mergeCell ref="AH49:AI49"/>
    <mergeCell ref="AJ49:AK49"/>
    <mergeCell ref="H47:I48"/>
    <mergeCell ref="J47:BA47"/>
    <mergeCell ref="J48:K48"/>
    <mergeCell ref="L48:M48"/>
    <mergeCell ref="N48:O48"/>
    <mergeCell ref="P48:Q48"/>
    <mergeCell ref="R48:S48"/>
    <mergeCell ref="T48:U48"/>
    <mergeCell ref="B40:C40"/>
    <mergeCell ref="D40:BA40"/>
    <mergeCell ref="B41:C41"/>
    <mergeCell ref="D41:BA41"/>
    <mergeCell ref="B42:C42"/>
    <mergeCell ref="D42:BA42"/>
    <mergeCell ref="B43:C43"/>
    <mergeCell ref="D43:BA43"/>
    <mergeCell ref="B44:C44"/>
    <mergeCell ref="D44:BA44"/>
    <mergeCell ref="AZ49:BA49"/>
    <mergeCell ref="AT48:AU48"/>
    <mergeCell ref="AV48:AW48"/>
    <mergeCell ref="AX48:AY48"/>
    <mergeCell ref="AZ48:BA48"/>
    <mergeCell ref="V49:W49"/>
    <mergeCell ref="X49:Y49"/>
    <mergeCell ref="Z49:AA49"/>
    <mergeCell ref="AJ48:AK48"/>
    <mergeCell ref="AL48:AM48"/>
    <mergeCell ref="AN48:AO48"/>
    <mergeCell ref="AP48:AQ48"/>
    <mergeCell ref="AR48:AS48"/>
    <mergeCell ref="T49:U49"/>
    <mergeCell ref="V48:W48"/>
    <mergeCell ref="X48:Y48"/>
    <mergeCell ref="Z48:AA48"/>
    <mergeCell ref="AB48:AC48"/>
    <mergeCell ref="AD48:AE48"/>
    <mergeCell ref="AF48:AG48"/>
    <mergeCell ref="AH48:AI48"/>
    <mergeCell ref="AX49:AY49"/>
    <mergeCell ref="F47:G48"/>
    <mergeCell ref="D49:E49"/>
    <mergeCell ref="F49:G49"/>
    <mergeCell ref="H49:I49"/>
    <mergeCell ref="J49:K49"/>
    <mergeCell ref="L49:M49"/>
    <mergeCell ref="N49:O49"/>
    <mergeCell ref="P49:Q49"/>
    <mergeCell ref="R49:S49"/>
  </mergeCells>
  <hyperlinks>
    <hyperlink ref="A2" r:id="rId1" tooltip="Click once to display linked information. Click and hold to select this cell." display="http://dati5.istat.it/OECDStat_Metadata/ShowMetadata.ashx?Dataset=DCSC_TRAMERCIS1&amp;ShowOnWeb=true&amp;Lang=fr" xr:uid="{00000000-0004-0000-0D00-000000000000}"/>
    <hyperlink ref="B39" r:id="rId2" tooltip="Click once to display linked information. Click and hold to select this cell." display="http://dati.istat.it/OECDStat_Metadata/ShowMetadata.ashx?Dataset=DCSC_TRAMERCIS1&amp;ShowOnWeb=true&amp;Lang=it" xr:uid="{00000000-0004-0000-0D00-000001000000}"/>
    <hyperlink ref="B75" r:id="rId3" tooltip="Click once to display linked information. Click and hold to select this cell." display="http://dativ7a.istat.it/" xr:uid="{00000000-0004-0000-0D00-000002000000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GW37"/>
  <sheetViews>
    <sheetView zoomScaleNormal="100" workbookViewId="0">
      <selection sqref="A1:L1"/>
    </sheetView>
  </sheetViews>
  <sheetFormatPr defaultColWidth="8.85546875" defaultRowHeight="12.75" x14ac:dyDescent="0.2"/>
  <cols>
    <col min="1" max="1" width="23.42578125" style="85" customWidth="1"/>
    <col min="2" max="2" width="13.42578125" style="85" bestFit="1" customWidth="1"/>
    <col min="3" max="3" width="12.42578125" style="85" bestFit="1" customWidth="1"/>
    <col min="4" max="4" width="8.85546875" style="85" customWidth="1"/>
    <col min="5" max="5" width="13.85546875" style="85" customWidth="1"/>
    <col min="6" max="7" width="13.42578125" style="85" bestFit="1" customWidth="1"/>
    <col min="8" max="8" width="18.7109375" style="85" customWidth="1"/>
    <col min="9" max="9" width="11.85546875" style="85" customWidth="1"/>
    <col min="10" max="10" width="15.42578125" style="85" bestFit="1" customWidth="1"/>
    <col min="11" max="11" width="13.42578125" style="85" bestFit="1" customWidth="1"/>
    <col min="12" max="13" width="8.85546875" style="85"/>
    <col min="14" max="14" width="18.42578125" style="85" customWidth="1"/>
    <col min="15" max="15" width="9.5703125" style="85" bestFit="1" customWidth="1"/>
    <col min="16" max="16384" width="8.85546875" style="85"/>
  </cols>
  <sheetData>
    <row r="1" spans="1:205" s="241" customFormat="1" ht="18.75" x14ac:dyDescent="0.2">
      <c r="A1" s="140" t="s">
        <v>440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3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3"/>
      <c r="DB1" s="243"/>
      <c r="DC1" s="243"/>
      <c r="DD1" s="243"/>
      <c r="DE1" s="243"/>
      <c r="DF1" s="243"/>
      <c r="DG1" s="243"/>
      <c r="DH1" s="243"/>
      <c r="DI1" s="243"/>
      <c r="DJ1" s="243"/>
      <c r="DK1" s="243"/>
      <c r="DL1" s="243"/>
      <c r="DM1" s="243"/>
      <c r="DN1" s="243"/>
      <c r="DO1" s="243"/>
      <c r="DP1" s="243"/>
      <c r="DQ1" s="243"/>
      <c r="DR1" s="243"/>
      <c r="DS1" s="243"/>
      <c r="DT1" s="243"/>
      <c r="DU1" s="243"/>
      <c r="DV1" s="243"/>
      <c r="DW1" s="243"/>
      <c r="DX1" s="243"/>
      <c r="DY1" s="243"/>
      <c r="DZ1" s="243"/>
      <c r="EA1" s="243"/>
      <c r="EB1" s="243"/>
      <c r="EC1" s="243"/>
      <c r="ED1" s="243"/>
      <c r="EE1" s="243"/>
      <c r="EF1" s="243"/>
      <c r="EG1" s="243"/>
      <c r="EH1" s="243"/>
      <c r="EI1" s="243"/>
      <c r="EJ1" s="243"/>
      <c r="EK1" s="243"/>
      <c r="EL1" s="243"/>
      <c r="EM1" s="243"/>
      <c r="EN1" s="243"/>
      <c r="EO1" s="243"/>
      <c r="EP1" s="243"/>
      <c r="EQ1" s="243"/>
      <c r="ER1" s="243"/>
      <c r="ES1" s="243"/>
      <c r="ET1" s="243"/>
      <c r="EU1" s="243"/>
      <c r="EV1" s="243"/>
      <c r="EW1" s="243"/>
      <c r="EX1" s="243"/>
      <c r="EY1" s="243"/>
      <c r="EZ1" s="243"/>
      <c r="FA1" s="243"/>
      <c r="FB1" s="243"/>
      <c r="FC1" s="243"/>
      <c r="FD1" s="243"/>
      <c r="FE1" s="243"/>
      <c r="FF1" s="243"/>
      <c r="FG1" s="243"/>
      <c r="FH1" s="243"/>
      <c r="FI1" s="243"/>
      <c r="FJ1" s="243"/>
      <c r="FK1" s="243"/>
      <c r="FL1" s="243"/>
      <c r="FM1" s="243"/>
      <c r="FN1" s="243"/>
      <c r="FO1" s="243"/>
      <c r="FP1" s="243"/>
      <c r="FQ1" s="243"/>
      <c r="FR1" s="243"/>
      <c r="FS1" s="243"/>
      <c r="FT1" s="243"/>
      <c r="FU1" s="243"/>
      <c r="FV1" s="243"/>
      <c r="FW1" s="243"/>
      <c r="FX1" s="243"/>
      <c r="FY1" s="243"/>
      <c r="FZ1" s="243"/>
      <c r="GA1" s="243"/>
      <c r="GB1" s="243"/>
      <c r="GC1" s="243"/>
      <c r="GD1" s="243"/>
      <c r="GE1" s="243"/>
      <c r="GF1" s="243"/>
      <c r="GG1" s="243"/>
      <c r="GH1" s="243"/>
      <c r="GI1" s="243"/>
      <c r="GJ1" s="243"/>
      <c r="GK1" s="243"/>
      <c r="GL1" s="243"/>
      <c r="GM1" s="243"/>
      <c r="GN1" s="243"/>
      <c r="GO1" s="243"/>
      <c r="GP1" s="243"/>
      <c r="GQ1" s="243"/>
      <c r="GR1" s="243"/>
      <c r="GS1" s="243"/>
      <c r="GT1" s="243"/>
      <c r="GU1" s="243"/>
      <c r="GV1" s="243"/>
      <c r="GW1" s="243"/>
    </row>
    <row r="2" spans="1:205" s="241" customFormat="1" ht="15.75" x14ac:dyDescent="0.2">
      <c r="B2" s="243"/>
      <c r="C2" s="243"/>
      <c r="D2" s="243"/>
      <c r="E2" s="243"/>
      <c r="F2" s="243"/>
      <c r="G2" s="243"/>
    </row>
    <row r="3" spans="1:205" ht="12.75" customHeight="1" x14ac:dyDescent="0.2">
      <c r="A3" s="204" t="s">
        <v>179</v>
      </c>
      <c r="B3" s="205" t="s">
        <v>1</v>
      </c>
      <c r="C3" s="205"/>
      <c r="D3" s="205"/>
      <c r="E3" s="207"/>
      <c r="F3" s="205" t="s">
        <v>2</v>
      </c>
      <c r="G3" s="205"/>
      <c r="H3" s="205"/>
      <c r="I3" s="315"/>
      <c r="J3" s="205" t="s">
        <v>3</v>
      </c>
      <c r="K3" s="205"/>
      <c r="L3" s="205"/>
    </row>
    <row r="4" spans="1:205" x14ac:dyDescent="0.2">
      <c r="A4" s="214"/>
      <c r="B4" s="149" t="s">
        <v>52</v>
      </c>
      <c r="C4" s="149" t="s">
        <v>90</v>
      </c>
      <c r="D4" s="149" t="s">
        <v>91</v>
      </c>
      <c r="E4" s="217"/>
      <c r="F4" s="149" t="s">
        <v>52</v>
      </c>
      <c r="G4" s="149" t="s">
        <v>90</v>
      </c>
      <c r="H4" s="149" t="s">
        <v>91</v>
      </c>
      <c r="I4" s="149"/>
      <c r="J4" s="149" t="s">
        <v>52</v>
      </c>
      <c r="K4" s="149" t="s">
        <v>90</v>
      </c>
      <c r="L4" s="149" t="s">
        <v>91</v>
      </c>
    </row>
    <row r="5" spans="1:205" s="169" customFormat="1" ht="12" x14ac:dyDescent="0.2">
      <c r="A5" s="169" t="s">
        <v>4</v>
      </c>
    </row>
    <row r="6" spans="1:205" s="169" customFormat="1" ht="12.75" customHeight="1" x14ac:dyDescent="0.2">
      <c r="A6" s="1" t="s">
        <v>17</v>
      </c>
      <c r="B6" s="316">
        <f>'Per Tab. V.4.6A'!B4</f>
        <v>14543534.887</v>
      </c>
      <c r="C6" s="316">
        <f>'Per Tab. V.4.6A'!C4</f>
        <v>647745.58700000006</v>
      </c>
      <c r="D6" s="316" t="str">
        <f>'Per Tab. V.4.6A'!D4</f>
        <v>44,54</v>
      </c>
      <c r="E6" s="257"/>
      <c r="F6" s="316">
        <f>'Per Tab. V.4.6A'!E4</f>
        <v>75726856.983999997</v>
      </c>
      <c r="G6" s="316">
        <f>'Per Tab. V.4.6A'!F4</f>
        <v>11023732.739</v>
      </c>
      <c r="H6" s="316" t="str">
        <f>'Per Tab. V.4.6A'!G4</f>
        <v>145,57</v>
      </c>
      <c r="I6" s="257"/>
      <c r="J6" s="316">
        <f>B6+F6</f>
        <v>90270391.870999992</v>
      </c>
      <c r="K6" s="316">
        <f>C6+G6</f>
        <v>11671478.325999999</v>
      </c>
      <c r="L6" s="317">
        <f>K6/J6*1000</f>
        <v>129.29464560959266</v>
      </c>
    </row>
    <row r="7" spans="1:205" s="169" customFormat="1" x14ac:dyDescent="0.2">
      <c r="A7" s="1" t="s">
        <v>85</v>
      </c>
      <c r="B7" s="316">
        <f>'Per Tab. V.4.6A'!B5</f>
        <v>223150.17300000001</v>
      </c>
      <c r="C7" s="316">
        <f>'Per Tab. V.4.6A'!C5</f>
        <v>15663.909</v>
      </c>
      <c r="D7" s="316" t="str">
        <f>'Per Tab. V.4.6A'!D5</f>
        <v>70,19</v>
      </c>
      <c r="E7" s="257"/>
      <c r="F7" s="316">
        <f>'Per Tab. V.4.6A'!E5</f>
        <v>608793.85199999996</v>
      </c>
      <c r="G7" s="316">
        <f>'Per Tab. V.4.6A'!F5</f>
        <v>125678.374</v>
      </c>
      <c r="H7" s="316" t="str">
        <f>'Per Tab. V.4.6A'!G5</f>
        <v>206,44</v>
      </c>
      <c r="I7" s="257"/>
      <c r="J7" s="316">
        <f t="shared" ref="J7:J27" si="0">B7+F7</f>
        <v>831944.02499999991</v>
      </c>
      <c r="K7" s="316">
        <f t="shared" ref="K7:K27" si="1">C7+G7</f>
        <v>141342.283</v>
      </c>
      <c r="L7" s="317">
        <f t="shared" ref="L7:L27" si="2">K7/J7*1000</f>
        <v>169.89398174955343</v>
      </c>
    </row>
    <row r="8" spans="1:205" s="169" customFormat="1" x14ac:dyDescent="0.2">
      <c r="A8" s="1" t="s">
        <v>21</v>
      </c>
      <c r="B8" s="316">
        <f>'Per Tab. V.4.6A'!B6</f>
        <v>1897610.2409999999</v>
      </c>
      <c r="C8" s="316">
        <f>'Per Tab. V.4.6A'!C6</f>
        <v>81704.862999999998</v>
      </c>
      <c r="D8" s="316" t="str">
        <f>'Per Tab. V.4.6A'!D6</f>
        <v>43,06</v>
      </c>
      <c r="E8" s="257"/>
      <c r="F8" s="316">
        <f>'Per Tab. V.4.6A'!E6</f>
        <v>33481204.427000001</v>
      </c>
      <c r="G8" s="316">
        <f>'Per Tab. V.4.6A'!F6</f>
        <v>3905683.5980000002</v>
      </c>
      <c r="H8" s="316" t="str">
        <f>'Per Tab. V.4.6A'!G6</f>
        <v>116,65</v>
      </c>
      <c r="I8" s="257"/>
      <c r="J8" s="316">
        <f t="shared" si="0"/>
        <v>35378814.667999998</v>
      </c>
      <c r="K8" s="316">
        <f t="shared" si="1"/>
        <v>3987388.4610000001</v>
      </c>
      <c r="L8" s="317">
        <f t="shared" si="2"/>
        <v>112.70554139301274</v>
      </c>
    </row>
    <row r="9" spans="1:205" s="169" customFormat="1" x14ac:dyDescent="0.2">
      <c r="A9" s="1" t="s">
        <v>19</v>
      </c>
      <c r="B9" s="316">
        <f>'Per Tab. V.4.6A'!B7</f>
        <v>27585938.886</v>
      </c>
      <c r="C9" s="316">
        <f>'Per Tab. V.4.6A'!C7</f>
        <v>1346440.3259999999</v>
      </c>
      <c r="D9" s="316" t="str">
        <f>'Per Tab. V.4.6A'!D7</f>
        <v>48,81</v>
      </c>
      <c r="E9" s="257"/>
      <c r="F9" s="316">
        <f>'Per Tab. V.4.6A'!E7</f>
        <v>178502669.35299999</v>
      </c>
      <c r="G9" s="316">
        <f>'Per Tab. V.4.6A'!F7</f>
        <v>23486584.374000002</v>
      </c>
      <c r="H9" s="316" t="str">
        <f>'Per Tab. V.4.6A'!G7</f>
        <v>131,58</v>
      </c>
      <c r="I9" s="257"/>
      <c r="J9" s="316">
        <f t="shared" si="0"/>
        <v>206088608.23899999</v>
      </c>
      <c r="K9" s="316">
        <f t="shared" si="1"/>
        <v>24833024.700000003</v>
      </c>
      <c r="L9" s="317">
        <f t="shared" si="2"/>
        <v>120.49683343584553</v>
      </c>
    </row>
    <row r="10" spans="1:205" s="169" customFormat="1" x14ac:dyDescent="0.2">
      <c r="A10" s="1" t="s">
        <v>86</v>
      </c>
      <c r="B10" s="316">
        <f>'Per Tab. V.4.6A'!B8</f>
        <v>9393457.9370000008</v>
      </c>
      <c r="C10" s="316">
        <f>'Per Tab. V.4.6A'!C8</f>
        <v>281815.88500000001</v>
      </c>
      <c r="D10" s="316" t="str">
        <f>'Per Tab. V.4.6A'!D8</f>
        <v>30,00</v>
      </c>
      <c r="E10" s="257"/>
      <c r="F10" s="316">
        <f>'Per Tab. V.4.6A'!E8</f>
        <v>23305475.894000001</v>
      </c>
      <c r="G10" s="316">
        <f>'Per Tab. V.4.6A'!F8</f>
        <v>2864172.122</v>
      </c>
      <c r="H10" s="316" t="str">
        <f>'Per Tab. V.4.6A'!G8</f>
        <v>122,90</v>
      </c>
      <c r="I10" s="257"/>
      <c r="J10" s="316">
        <f t="shared" si="0"/>
        <v>32698933.831</v>
      </c>
      <c r="K10" s="316">
        <f t="shared" si="1"/>
        <v>3145988.0070000002</v>
      </c>
      <c r="L10" s="317">
        <f t="shared" si="2"/>
        <v>96.210721219829736</v>
      </c>
    </row>
    <row r="11" spans="1:205" s="170" customFormat="1" x14ac:dyDescent="0.2">
      <c r="A11" s="318" t="s">
        <v>54</v>
      </c>
      <c r="B11" s="316">
        <f>'Per Tab. V.4.6A'!B9</f>
        <v>6010182.7599999998</v>
      </c>
      <c r="C11" s="316">
        <f>'Per Tab. V.4.6A'!C9</f>
        <v>178675.62100000001</v>
      </c>
      <c r="D11" s="316" t="str">
        <f>'Per Tab. V.4.6A'!D9</f>
        <v>29,73</v>
      </c>
      <c r="E11" s="265"/>
      <c r="F11" s="316">
        <f>'Per Tab. V.4.6A'!E9</f>
        <v>12720150.515000001</v>
      </c>
      <c r="G11" s="316">
        <f>'Per Tab. V.4.6A'!F9</f>
        <v>1422059.7590000001</v>
      </c>
      <c r="H11" s="316" t="str">
        <f>'Per Tab. V.4.6A'!G9</f>
        <v>111,80</v>
      </c>
      <c r="I11" s="265"/>
      <c r="J11" s="316">
        <f t="shared" si="0"/>
        <v>18730333.274999999</v>
      </c>
      <c r="K11" s="316">
        <f t="shared" si="1"/>
        <v>1600735.3800000001</v>
      </c>
      <c r="L11" s="317">
        <f t="shared" si="2"/>
        <v>85.462194211811223</v>
      </c>
    </row>
    <row r="12" spans="1:205" s="170" customFormat="1" x14ac:dyDescent="0.2">
      <c r="A12" s="318" t="s">
        <v>55</v>
      </c>
      <c r="B12" s="316">
        <f>'Per Tab. V.4.6A'!B10</f>
        <v>3383275.1770000001</v>
      </c>
      <c r="C12" s="316">
        <f>'Per Tab. V.4.6A'!C10</f>
        <v>103140.264</v>
      </c>
      <c r="D12" s="316" t="str">
        <f>'Per Tab. V.4.6A'!D10</f>
        <v>30,49</v>
      </c>
      <c r="E12" s="265"/>
      <c r="F12" s="316">
        <f>'Per Tab. V.4.6A'!E10</f>
        <v>10585325.379000001</v>
      </c>
      <c r="G12" s="316">
        <f>'Per Tab. V.4.6A'!F10</f>
        <v>1442112.3629999999</v>
      </c>
      <c r="H12" s="316" t="str">
        <f>'Per Tab. V.4.6A'!G10</f>
        <v>136,24</v>
      </c>
      <c r="I12" s="265"/>
      <c r="J12" s="316">
        <f t="shared" si="0"/>
        <v>13968600.556000002</v>
      </c>
      <c r="K12" s="316">
        <f t="shared" si="1"/>
        <v>1545252.6269999999</v>
      </c>
      <c r="L12" s="317">
        <f t="shared" si="2"/>
        <v>110.62329549800604</v>
      </c>
    </row>
    <row r="13" spans="1:205" s="169" customFormat="1" x14ac:dyDescent="0.2">
      <c r="A13" s="1" t="s">
        <v>20</v>
      </c>
      <c r="B13" s="316">
        <f>'Per Tab. V.4.6A'!B11</f>
        <v>28614722.416000001</v>
      </c>
      <c r="C13" s="316">
        <f>'Per Tab. V.4.6A'!C11</f>
        <v>1256061.058</v>
      </c>
      <c r="D13" s="316" t="str">
        <f>'Per Tab. V.4.6A'!D11</f>
        <v>43,90</v>
      </c>
      <c r="E13" s="257"/>
      <c r="F13" s="316">
        <f>'Per Tab. V.4.6A'!E11</f>
        <v>110487360.14300001</v>
      </c>
      <c r="G13" s="316">
        <f>'Per Tab. V.4.6A'!F11</f>
        <v>15392430.188999999</v>
      </c>
      <c r="H13" s="316" t="str">
        <f>'Per Tab. V.4.6A'!G11</f>
        <v>139,31</v>
      </c>
      <c r="I13" s="257"/>
      <c r="J13" s="316">
        <f t="shared" si="0"/>
        <v>139102082.55900002</v>
      </c>
      <c r="K13" s="316">
        <f t="shared" si="1"/>
        <v>16648491.247</v>
      </c>
      <c r="L13" s="317">
        <f t="shared" si="2"/>
        <v>119.68542052516401</v>
      </c>
    </row>
    <row r="14" spans="1:205" s="169" customFormat="1" x14ac:dyDescent="0.2">
      <c r="A14" s="1" t="s">
        <v>38</v>
      </c>
      <c r="B14" s="316">
        <f>'Per Tab. V.4.6A'!B12</f>
        <v>3305975.963</v>
      </c>
      <c r="C14" s="316">
        <f>'Per Tab. V.4.6A'!C12</f>
        <v>144643.57199999999</v>
      </c>
      <c r="D14" s="316" t="str">
        <f>'Per Tab. V.4.6A'!D12</f>
        <v>43,75</v>
      </c>
      <c r="E14" s="257"/>
      <c r="F14" s="316">
        <f>'Per Tab. V.4.6A'!E12</f>
        <v>18465367.66</v>
      </c>
      <c r="G14" s="316">
        <f>'Per Tab. V.4.6A'!F12</f>
        <v>2979243.3229999999</v>
      </c>
      <c r="H14" s="316" t="str">
        <f>'Per Tab. V.4.6A'!G12</f>
        <v>161,34</v>
      </c>
      <c r="I14" s="257"/>
      <c r="J14" s="316">
        <f t="shared" si="0"/>
        <v>21771343.623</v>
      </c>
      <c r="K14" s="316">
        <f t="shared" si="1"/>
        <v>3123886.895</v>
      </c>
      <c r="L14" s="317">
        <f t="shared" si="2"/>
        <v>143.48617839552256</v>
      </c>
    </row>
    <row r="15" spans="1:205" s="169" customFormat="1" x14ac:dyDescent="0.2">
      <c r="A15" s="1" t="s">
        <v>39</v>
      </c>
      <c r="B15" s="316">
        <f>'Per Tab. V.4.6A'!B13</f>
        <v>11672461.314999999</v>
      </c>
      <c r="C15" s="316">
        <f>'Per Tab. V.4.6A'!C13</f>
        <v>716010.60199999996</v>
      </c>
      <c r="D15" s="316" t="str">
        <f>'Per Tab. V.4.6A'!D13</f>
        <v>61,34</v>
      </c>
      <c r="E15" s="257"/>
      <c r="F15" s="316">
        <f>'Per Tab. V.4.6A'!E13</f>
        <v>108066518.62100001</v>
      </c>
      <c r="G15" s="316">
        <f>'Per Tab. V.4.6A'!F13</f>
        <v>15275178.381999999</v>
      </c>
      <c r="H15" s="316" t="str">
        <f>'Per Tab. V.4.6A'!G13</f>
        <v>141,35</v>
      </c>
      <c r="I15" s="257"/>
      <c r="J15" s="316">
        <f t="shared" si="0"/>
        <v>119738979.936</v>
      </c>
      <c r="K15" s="316">
        <f t="shared" si="1"/>
        <v>15991188.983999999</v>
      </c>
      <c r="L15" s="317">
        <f t="shared" si="2"/>
        <v>133.55040265540279</v>
      </c>
    </row>
    <row r="16" spans="1:205" s="169" customFormat="1" x14ac:dyDescent="0.2">
      <c r="A16" s="1" t="s">
        <v>22</v>
      </c>
      <c r="B16" s="316">
        <f>'Per Tab. V.4.6A'!B14</f>
        <v>8691815.7039999999</v>
      </c>
      <c r="C16" s="316">
        <f>'Per Tab. V.4.6A'!C14</f>
        <v>369989.75</v>
      </c>
      <c r="D16" s="316" t="str">
        <f>'Per Tab. V.4.6A'!D14</f>
        <v>42,57</v>
      </c>
      <c r="E16" s="257"/>
      <c r="F16" s="316">
        <f>'Per Tab. V.4.6A'!E14</f>
        <v>50517968.218000002</v>
      </c>
      <c r="G16" s="316">
        <f>'Per Tab. V.4.6A'!F14</f>
        <v>8115690.267</v>
      </c>
      <c r="H16" s="316" t="str">
        <f>'Per Tab. V.4.6A'!G14</f>
        <v>160,65</v>
      </c>
      <c r="I16" s="257"/>
      <c r="J16" s="316">
        <f t="shared" si="0"/>
        <v>59209783.922000006</v>
      </c>
      <c r="K16" s="316">
        <f t="shared" si="1"/>
        <v>8485680.0170000009</v>
      </c>
      <c r="L16" s="317">
        <f t="shared" si="2"/>
        <v>143.31550387312018</v>
      </c>
    </row>
    <row r="17" spans="1:15" s="169" customFormat="1" x14ac:dyDescent="0.2">
      <c r="A17" s="1" t="s">
        <v>23</v>
      </c>
      <c r="B17" s="316">
        <f>'Per Tab. V.4.6A'!B15</f>
        <v>1706586.736</v>
      </c>
      <c r="C17" s="316">
        <f>'Per Tab. V.4.6A'!C15</f>
        <v>124502.448</v>
      </c>
      <c r="D17" s="316" t="str">
        <f>'Per Tab. V.4.6A'!D15</f>
        <v>72,95</v>
      </c>
      <c r="E17" s="257"/>
      <c r="F17" s="316">
        <f>'Per Tab. V.4.6A'!E15</f>
        <v>13572763.082</v>
      </c>
      <c r="G17" s="316">
        <f>'Per Tab. V.4.6A'!F15</f>
        <v>2500295.537</v>
      </c>
      <c r="H17" s="316" t="str">
        <f>'Per Tab. V.4.6A'!G15</f>
        <v>184,21</v>
      </c>
      <c r="I17" s="257"/>
      <c r="J17" s="316">
        <f t="shared" si="0"/>
        <v>15279349.818</v>
      </c>
      <c r="K17" s="316">
        <f t="shared" si="1"/>
        <v>2624797.9849999999</v>
      </c>
      <c r="L17" s="317">
        <f t="shared" si="2"/>
        <v>171.78728259155562</v>
      </c>
    </row>
    <row r="18" spans="1:15" s="169" customFormat="1" x14ac:dyDescent="0.2">
      <c r="A18" s="1" t="s">
        <v>24</v>
      </c>
      <c r="B18" s="316">
        <f>'Per Tab. V.4.6A'!B16</f>
        <v>2383297.7220000001</v>
      </c>
      <c r="C18" s="316">
        <f>'Per Tab. V.4.6A'!C16</f>
        <v>138314.29500000001</v>
      </c>
      <c r="D18" s="316" t="str">
        <f>'Per Tab. V.4.6A'!D16</f>
        <v>58,03</v>
      </c>
      <c r="E18" s="257"/>
      <c r="F18" s="316">
        <f>'Per Tab. V.4.6A'!E16</f>
        <v>16005833.6</v>
      </c>
      <c r="G18" s="316">
        <f>'Per Tab. V.4.6A'!F16</f>
        <v>2897042.4890000001</v>
      </c>
      <c r="H18" s="316" t="str">
        <f>'Per Tab. V.4.6A'!G16</f>
        <v>181,00</v>
      </c>
      <c r="I18" s="257"/>
      <c r="J18" s="316">
        <f t="shared" si="0"/>
        <v>18389131.322000001</v>
      </c>
      <c r="K18" s="316">
        <f t="shared" si="1"/>
        <v>3035356.784</v>
      </c>
      <c r="L18" s="317">
        <f t="shared" si="2"/>
        <v>165.06254324088837</v>
      </c>
    </row>
    <row r="19" spans="1:15" s="169" customFormat="1" x14ac:dyDescent="0.2">
      <c r="A19" s="1" t="s">
        <v>25</v>
      </c>
      <c r="B19" s="316">
        <f>'Per Tab. V.4.6A'!B17</f>
        <v>4650425.6390000004</v>
      </c>
      <c r="C19" s="316">
        <f>'Per Tab. V.4.6A'!C17</f>
        <v>283037.09600000002</v>
      </c>
      <c r="D19" s="316" t="str">
        <f>'Per Tab. V.4.6A'!D17</f>
        <v>60,86</v>
      </c>
      <c r="E19" s="257"/>
      <c r="F19" s="316">
        <f>'Per Tab. V.4.6A'!E17</f>
        <v>35229297.373000003</v>
      </c>
      <c r="G19" s="316">
        <f>'Per Tab. V.4.6A'!F17</f>
        <v>6837332.9189999998</v>
      </c>
      <c r="H19" s="316" t="str">
        <f>'Per Tab. V.4.6A'!G17</f>
        <v>194,08</v>
      </c>
      <c r="I19" s="257"/>
      <c r="J19" s="316">
        <f t="shared" si="0"/>
        <v>39879723.012000002</v>
      </c>
      <c r="K19" s="316">
        <f t="shared" si="1"/>
        <v>7120370.0149999997</v>
      </c>
      <c r="L19" s="317">
        <f t="shared" si="2"/>
        <v>178.54612512873888</v>
      </c>
    </row>
    <row r="20" spans="1:15" s="169" customFormat="1" x14ac:dyDescent="0.2">
      <c r="A20" s="1" t="s">
        <v>26</v>
      </c>
      <c r="B20" s="316">
        <f>'Per Tab. V.4.6A'!B18</f>
        <v>2685026.6379999998</v>
      </c>
      <c r="C20" s="316">
        <f>'Per Tab. V.4.6A'!C18</f>
        <v>188978.41899999999</v>
      </c>
      <c r="D20" s="316" t="str">
        <f>'Per Tab. V.4.6A'!D18</f>
        <v>70,38</v>
      </c>
      <c r="E20" s="257"/>
      <c r="F20" s="316">
        <f>'Per Tab. V.4.6A'!E18</f>
        <v>11410327.639</v>
      </c>
      <c r="G20" s="316">
        <f>'Per Tab. V.4.6A'!F18</f>
        <v>2842527.2629999998</v>
      </c>
      <c r="H20" s="316" t="str">
        <f>'Per Tab. V.4.6A'!G18</f>
        <v>249,12</v>
      </c>
      <c r="I20" s="257"/>
      <c r="J20" s="316">
        <f t="shared" si="0"/>
        <v>14095354.277000001</v>
      </c>
      <c r="K20" s="316">
        <f t="shared" si="1"/>
        <v>3031505.682</v>
      </c>
      <c r="L20" s="317">
        <f t="shared" si="2"/>
        <v>215.07126549821021</v>
      </c>
    </row>
    <row r="21" spans="1:15" s="169" customFormat="1" x14ac:dyDescent="0.2">
      <c r="A21" s="1" t="s">
        <v>27</v>
      </c>
      <c r="B21" s="316">
        <f>'Per Tab. V.4.6A'!B19</f>
        <v>511625.29399999999</v>
      </c>
      <c r="C21" s="316">
        <f>'Per Tab. V.4.6A'!C19</f>
        <v>55071.139000000003</v>
      </c>
      <c r="D21" s="316" t="str">
        <f>'Per Tab. V.4.6A'!D19</f>
        <v>107,64</v>
      </c>
      <c r="E21" s="257"/>
      <c r="F21" s="316">
        <f>'Per Tab. V.4.6A'!E19</f>
        <v>2368745.693</v>
      </c>
      <c r="G21" s="316">
        <f>'Per Tab. V.4.6A'!F19</f>
        <v>466389.902</v>
      </c>
      <c r="H21" s="316" t="str">
        <f>'Per Tab. V.4.6A'!G19</f>
        <v>196,89</v>
      </c>
      <c r="I21" s="257"/>
      <c r="J21" s="316">
        <f t="shared" si="0"/>
        <v>2880370.9869999997</v>
      </c>
      <c r="K21" s="316">
        <f t="shared" si="1"/>
        <v>521461.04100000003</v>
      </c>
      <c r="L21" s="317">
        <f t="shared" si="2"/>
        <v>181.03954086244937</v>
      </c>
    </row>
    <row r="22" spans="1:15" s="169" customFormat="1" x14ac:dyDescent="0.2">
      <c r="A22" s="1" t="s">
        <v>28</v>
      </c>
      <c r="B22" s="316">
        <f>'Per Tab. V.4.6A'!B20</f>
        <v>4237307.5580000002</v>
      </c>
      <c r="C22" s="316">
        <f>'Per Tab. V.4.6A'!C20</f>
        <v>272362.48599999998</v>
      </c>
      <c r="D22" s="316" t="str">
        <f>'Per Tab. V.4.6A'!D20</f>
        <v>64,28</v>
      </c>
      <c r="E22" s="257"/>
      <c r="F22" s="316">
        <f>'Per Tab. V.4.6A'!E20</f>
        <v>34310537.761</v>
      </c>
      <c r="G22" s="316">
        <f>'Per Tab. V.4.6A'!F20</f>
        <v>7216969.2980000004</v>
      </c>
      <c r="H22" s="316" t="str">
        <f>'Per Tab. V.4.6A'!G20</f>
        <v>210,34</v>
      </c>
      <c r="I22" s="257"/>
      <c r="J22" s="316">
        <f t="shared" si="0"/>
        <v>38547845.318999998</v>
      </c>
      <c r="K22" s="316">
        <f t="shared" si="1"/>
        <v>7489331.784</v>
      </c>
      <c r="L22" s="317">
        <f t="shared" si="2"/>
        <v>194.28665135554422</v>
      </c>
    </row>
    <row r="23" spans="1:15" s="169" customFormat="1" x14ac:dyDescent="0.2">
      <c r="A23" s="1" t="s">
        <v>29</v>
      </c>
      <c r="B23" s="316">
        <f>'Per Tab. V.4.6A'!B21</f>
        <v>5893366.6890000002</v>
      </c>
      <c r="C23" s="316">
        <f>'Per Tab. V.4.6A'!C21</f>
        <v>445174.92200000002</v>
      </c>
      <c r="D23" s="316" t="str">
        <f>'Per Tab. V.4.6A'!D21</f>
        <v>75,54</v>
      </c>
      <c r="E23" s="257"/>
      <c r="F23" s="316">
        <f>'Per Tab. V.4.6A'!E21</f>
        <v>24635453.870999999</v>
      </c>
      <c r="G23" s="316">
        <f>'Per Tab. V.4.6A'!F21</f>
        <v>5631209.9850000003</v>
      </c>
      <c r="H23" s="316" t="str">
        <f>'Per Tab. V.4.6A'!G21</f>
        <v>228,58</v>
      </c>
      <c r="I23" s="257"/>
      <c r="J23" s="316">
        <f t="shared" si="0"/>
        <v>30528820.559999999</v>
      </c>
      <c r="K23" s="316">
        <f t="shared" si="1"/>
        <v>6076384.9070000006</v>
      </c>
      <c r="L23" s="317">
        <f t="shared" si="2"/>
        <v>199.03765673022781</v>
      </c>
    </row>
    <row r="24" spans="1:15" s="169" customFormat="1" x14ac:dyDescent="0.2">
      <c r="A24" s="1" t="s">
        <v>30</v>
      </c>
      <c r="B24" s="316">
        <f>'Per Tab. V.4.6A'!B22</f>
        <v>1060501.5430000001</v>
      </c>
      <c r="C24" s="316">
        <f>'Per Tab. V.4.6A'!C22</f>
        <v>111327.427</v>
      </c>
      <c r="D24" s="316" t="str">
        <f>'Per Tab. V.4.6A'!D22</f>
        <v>104,98</v>
      </c>
      <c r="E24" s="257"/>
      <c r="F24" s="316">
        <f>'Per Tab. V.4.6A'!E22</f>
        <v>4912246.4800000004</v>
      </c>
      <c r="G24" s="316">
        <f>'Per Tab. V.4.6A'!F22</f>
        <v>1087445.459</v>
      </c>
      <c r="H24" s="316" t="str">
        <f>'Per Tab. V.4.6A'!G22</f>
        <v>221,37</v>
      </c>
      <c r="I24" s="257"/>
      <c r="J24" s="316">
        <f t="shared" si="0"/>
        <v>5972748.023</v>
      </c>
      <c r="K24" s="316">
        <f t="shared" si="1"/>
        <v>1198772.8859999999</v>
      </c>
      <c r="L24" s="317">
        <f t="shared" si="2"/>
        <v>200.70709184176809</v>
      </c>
    </row>
    <row r="25" spans="1:15" s="169" customFormat="1" x14ac:dyDescent="0.2">
      <c r="A25" s="1" t="s">
        <v>31</v>
      </c>
      <c r="B25" s="316">
        <f>'Per Tab. V.4.6A'!B23</f>
        <v>1213812.219</v>
      </c>
      <c r="C25" s="316">
        <f>'Per Tab. V.4.6A'!C23</f>
        <v>111307.69100000001</v>
      </c>
      <c r="D25" s="316" t="str">
        <f>'Per Tab. V.4.6A'!D23</f>
        <v>91,70</v>
      </c>
      <c r="E25" s="257"/>
      <c r="F25" s="316">
        <f>'Per Tab. V.4.6A'!E23</f>
        <v>5374700.5690000001</v>
      </c>
      <c r="G25" s="316">
        <f>'Per Tab. V.4.6A'!F23</f>
        <v>1174170.0930000001</v>
      </c>
      <c r="H25" s="316" t="str">
        <f>'Per Tab. V.4.6A'!G23</f>
        <v>218,46</v>
      </c>
      <c r="I25" s="257"/>
      <c r="J25" s="316">
        <f t="shared" si="0"/>
        <v>6588512.7880000006</v>
      </c>
      <c r="K25" s="316">
        <f t="shared" si="1"/>
        <v>1285477.7840000002</v>
      </c>
      <c r="L25" s="317">
        <f t="shared" si="2"/>
        <v>195.10894573071292</v>
      </c>
    </row>
    <row r="26" spans="1:15" s="169" customFormat="1" x14ac:dyDescent="0.2">
      <c r="A26" s="1" t="s">
        <v>32</v>
      </c>
      <c r="B26" s="316">
        <f>'Per Tab. V.4.6A'!B24</f>
        <v>5250070.8720000004</v>
      </c>
      <c r="C26" s="316">
        <f>'Per Tab. V.4.6A'!C24</f>
        <v>339561.63799999998</v>
      </c>
      <c r="D26" s="316" t="str">
        <f>'Per Tab. V.4.6A'!D24</f>
        <v>64,68</v>
      </c>
      <c r="E26" s="257"/>
      <c r="F26" s="316">
        <f>'Per Tab. V.4.6A'!E24</f>
        <v>21290874.232000001</v>
      </c>
      <c r="G26" s="316">
        <f>'Per Tab. V.4.6A'!F24</f>
        <v>3767049.3640000001</v>
      </c>
      <c r="H26" s="316" t="str">
        <f>'Per Tab. V.4.6A'!G24</f>
        <v>176,93</v>
      </c>
      <c r="I26" s="257"/>
      <c r="J26" s="316">
        <f t="shared" si="0"/>
        <v>26540945.104000002</v>
      </c>
      <c r="K26" s="316">
        <f t="shared" si="1"/>
        <v>4106611.0019999999</v>
      </c>
      <c r="L26" s="317">
        <f t="shared" si="2"/>
        <v>154.72738389339005</v>
      </c>
    </row>
    <row r="27" spans="1:15" s="169" customFormat="1" x14ac:dyDescent="0.2">
      <c r="A27" s="1" t="s">
        <v>33</v>
      </c>
      <c r="B27" s="316">
        <f>'Per Tab. V.4.6A'!B25</f>
        <v>1418248.92</v>
      </c>
      <c r="C27" s="316">
        <f>'Per Tab. V.4.6A'!C25</f>
        <v>48891.152999999998</v>
      </c>
      <c r="D27" s="316" t="str">
        <f>'Per Tab. V.4.6A'!D25</f>
        <v>34,47</v>
      </c>
      <c r="E27" s="257"/>
      <c r="F27" s="316">
        <f>'Per Tab. V.4.6A'!E25</f>
        <v>16215185.448999999</v>
      </c>
      <c r="G27" s="316">
        <f>'Per Tab. V.4.6A'!F25</f>
        <v>1172384.4820000001</v>
      </c>
      <c r="H27" s="316" t="str">
        <f>'Per Tab. V.4.6A'!G25</f>
        <v>72,30</v>
      </c>
      <c r="I27" s="257"/>
      <c r="J27" s="316">
        <f t="shared" si="0"/>
        <v>17633434.368999999</v>
      </c>
      <c r="K27" s="316">
        <f t="shared" si="1"/>
        <v>1221275.635</v>
      </c>
      <c r="L27" s="317">
        <f t="shared" si="2"/>
        <v>69.259090965684592</v>
      </c>
    </row>
    <row r="28" spans="1:15" s="169" customFormat="1" ht="18.75" x14ac:dyDescent="0.2">
      <c r="A28" s="1" t="s">
        <v>83</v>
      </c>
      <c r="B28" s="316">
        <f>'Per Tab. V.4.6A'!B26</f>
        <v>97236851.818000004</v>
      </c>
      <c r="C28" s="316">
        <f>'Per Tab. V.4.6A'!C26</f>
        <v>4490085.8020000001</v>
      </c>
      <c r="D28" s="316" t="str">
        <f>'Per Tab. V.4.6A'!D26</f>
        <v>46,18</v>
      </c>
      <c r="E28" s="257"/>
      <c r="F28" s="316">
        <f>'Per Tab. V.4.6A'!E26</f>
        <v>548644246.93400002</v>
      </c>
      <c r="G28" s="316">
        <f>'Per Tab. V.4.6A'!F26</f>
        <v>75052703.100999996</v>
      </c>
      <c r="H28" s="316" t="str">
        <f>'Per Tab. V.4.6A'!G26</f>
        <v>136,80</v>
      </c>
      <c r="I28" s="257"/>
      <c r="J28" s="257">
        <f>J6+J7+J8+J9+J10+J13+J14+J15</f>
        <v>645881098.75199997</v>
      </c>
      <c r="K28" s="257">
        <f>K6+K7+K8+K9+K10+K13+K14+K15</f>
        <v>79542788.903000012</v>
      </c>
      <c r="L28" s="154">
        <f>K28/J28*1000</f>
        <v>123.15391959401832</v>
      </c>
      <c r="N28" s="319"/>
      <c r="O28" s="320"/>
    </row>
    <row r="29" spans="1:15" s="169" customFormat="1" x14ac:dyDescent="0.2">
      <c r="A29" s="321" t="s">
        <v>84</v>
      </c>
      <c r="B29" s="316">
        <f>'Per Tab. V.4.6A'!B27</f>
        <v>17432125.800999999</v>
      </c>
      <c r="C29" s="316">
        <f>'Per Tab. V.4.6A'!C27</f>
        <v>915843.58900000004</v>
      </c>
      <c r="D29" s="316" t="str">
        <f>'Per Tab. V.4.6A'!D27</f>
        <v>52,54</v>
      </c>
      <c r="E29" s="257"/>
      <c r="F29" s="316">
        <f>'Per Tab. V.4.6A'!E27</f>
        <v>115325862.273</v>
      </c>
      <c r="G29" s="316">
        <f>'Per Tab. V.4.6A'!F27</f>
        <v>20350361.212000001</v>
      </c>
      <c r="H29" s="316" t="str">
        <f>'Per Tab. V.4.6A'!G27</f>
        <v>176,46</v>
      </c>
      <c r="I29" s="257"/>
      <c r="J29" s="257">
        <f>J16+J17+J18+J19</f>
        <v>132757988.074</v>
      </c>
      <c r="K29" s="257">
        <f>K16+K17+K18+K19</f>
        <v>21266204.800999999</v>
      </c>
      <c r="L29" s="154">
        <f>K29/J29*1000</f>
        <v>160.1877605221473</v>
      </c>
    </row>
    <row r="30" spans="1:15" s="169" customFormat="1" x14ac:dyDescent="0.2">
      <c r="A30" s="321" t="s">
        <v>34</v>
      </c>
      <c r="B30" s="316">
        <f>'Per Tab. V.4.6A'!B28</f>
        <v>22269959.732999999</v>
      </c>
      <c r="C30" s="316">
        <f>'Per Tab. V.4.6A'!C28</f>
        <v>1572674.875</v>
      </c>
      <c r="D30" s="316" t="str">
        <f>'Per Tab. V.4.6A'!D28</f>
        <v>70,62</v>
      </c>
      <c r="E30" s="257"/>
      <c r="F30" s="316">
        <f>'Per Tab. V.4.6A'!E28</f>
        <v>120518071.69400001</v>
      </c>
      <c r="G30" s="316">
        <f>'Per Tab. V.4.6A'!F28</f>
        <v>23358145.846000001</v>
      </c>
      <c r="H30" s="316" t="str">
        <f>'Per Tab. V.4.6A'!G28</f>
        <v>193,81</v>
      </c>
      <c r="I30" s="257"/>
      <c r="J30" s="257">
        <f t="shared" ref="J30:K30" si="3">J20+J21+J22+J23+J24+J25+J26+J27</f>
        <v>142788031.42699999</v>
      </c>
      <c r="K30" s="257">
        <f t="shared" si="3"/>
        <v>24930820.721000005</v>
      </c>
      <c r="L30" s="154">
        <f>K30/J30*1000</f>
        <v>174.60021314003353</v>
      </c>
    </row>
    <row r="31" spans="1:15" s="169" customFormat="1" x14ac:dyDescent="0.2">
      <c r="A31" s="322" t="s">
        <v>35</v>
      </c>
      <c r="B31" s="323">
        <f>B28+B29+B30</f>
        <v>136938937.352</v>
      </c>
      <c r="C31" s="323">
        <f>C28+C29+C30</f>
        <v>6978604.2659999998</v>
      </c>
      <c r="D31" s="324">
        <f t="shared" ref="D31:D33" si="4">C31/B31*1000</f>
        <v>50.961431430284698</v>
      </c>
      <c r="E31" s="269"/>
      <c r="F31" s="323">
        <f>F28+F29+F30</f>
        <v>784488180.90100002</v>
      </c>
      <c r="G31" s="323">
        <f>G28+G29+G30</f>
        <v>118761210.15899999</v>
      </c>
      <c r="H31" s="324">
        <f t="shared" ref="H31:H33" si="5">G31/F31*1000</f>
        <v>151.38686987304311</v>
      </c>
      <c r="I31" s="269"/>
      <c r="J31" s="323">
        <f>J28+J29+J30</f>
        <v>921427118.25300002</v>
      </c>
      <c r="K31" s="323">
        <f>K28+K29+K30</f>
        <v>125739814.42500001</v>
      </c>
      <c r="L31" s="325">
        <f>K31/J31*1000</f>
        <v>136.46202931752126</v>
      </c>
    </row>
    <row r="32" spans="1:15" s="169" customFormat="1" x14ac:dyDescent="0.2">
      <c r="A32" s="321" t="s">
        <v>36</v>
      </c>
      <c r="B32" s="316">
        <f>'Per Tab. V.4.6A'!B30</f>
        <v>104288.553</v>
      </c>
      <c r="C32" s="316">
        <f>'Per Tab. V.4.6A'!C30</f>
        <v>22962.188999999998</v>
      </c>
      <c r="D32" s="316" t="str">
        <f>'Per Tab. V.4.6A'!D30</f>
        <v>220,18</v>
      </c>
      <c r="E32" s="257"/>
      <c r="F32" s="316">
        <f>'Per Tab. V.4.6A'!E30</f>
        <v>12069927.003</v>
      </c>
      <c r="G32" s="316">
        <f>'Per Tab. V.4.6A'!F30</f>
        <v>7459205.4649999999</v>
      </c>
      <c r="H32" s="316" t="str">
        <f>'Per Tab. V.4.6A'!G30</f>
        <v>618,00</v>
      </c>
      <c r="I32" s="257"/>
      <c r="J32" s="316">
        <f>B32+F32</f>
        <v>12174215.556</v>
      </c>
      <c r="K32" s="316">
        <f>C32+G32</f>
        <v>7482167.6540000001</v>
      </c>
      <c r="L32" s="326">
        <f t="shared" ref="L32:L33" si="6">K32/J32*1000</f>
        <v>614.59135659155072</v>
      </c>
    </row>
    <row r="33" spans="1:12" s="169" customFormat="1" ht="13.5" customHeight="1" x14ac:dyDescent="0.2">
      <c r="A33" s="322" t="s">
        <v>3</v>
      </c>
      <c r="B33" s="269">
        <f>SUM(B31+B32)</f>
        <v>137043225.905</v>
      </c>
      <c r="C33" s="269">
        <f>SUM(C31+C32)</f>
        <v>7001566.4550000001</v>
      </c>
      <c r="D33" s="324">
        <f t="shared" si="4"/>
        <v>51.090204632614018</v>
      </c>
      <c r="E33" s="326"/>
      <c r="F33" s="269">
        <f>SUM(F31+F32)</f>
        <v>796558107.90400004</v>
      </c>
      <c r="G33" s="269">
        <f>SUM(G31+G32)</f>
        <v>126220415.624</v>
      </c>
      <c r="H33" s="325">
        <f t="shared" si="5"/>
        <v>158.45726052067488</v>
      </c>
      <c r="I33" s="326"/>
      <c r="J33" s="269">
        <f>SUM(J31+J32)</f>
        <v>933601333.80900002</v>
      </c>
      <c r="K33" s="269">
        <f>SUM(K31+K32)</f>
        <v>133221982.07900001</v>
      </c>
      <c r="L33" s="324">
        <f t="shared" si="6"/>
        <v>142.69686348397516</v>
      </c>
    </row>
    <row r="34" spans="1:12" ht="13.5" x14ac:dyDescent="0.2">
      <c r="A34" s="238" t="s">
        <v>432</v>
      </c>
    </row>
    <row r="35" spans="1:12" x14ac:dyDescent="0.2">
      <c r="A35" s="169" t="s">
        <v>92</v>
      </c>
    </row>
    <row r="36" spans="1:12" x14ac:dyDescent="0.2">
      <c r="A36" s="169" t="s">
        <v>210</v>
      </c>
    </row>
    <row r="37" spans="1:12" x14ac:dyDescent="0.2">
      <c r="A37" s="170" t="s">
        <v>433</v>
      </c>
    </row>
  </sheetData>
  <mergeCells count="5">
    <mergeCell ref="A3:A4"/>
    <mergeCell ref="A1:L1"/>
    <mergeCell ref="B3:D3"/>
    <mergeCell ref="F3:H3"/>
    <mergeCell ref="J3:L3"/>
  </mergeCells>
  <phoneticPr fontId="0" type="noConversion"/>
  <pageMargins left="0.24" right="0.31" top="1" bottom="0.55000000000000004" header="0.5" footer="0.5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33"/>
  <sheetViews>
    <sheetView workbookViewId="0">
      <selection activeCell="B31" sqref="B31"/>
    </sheetView>
  </sheetViews>
  <sheetFormatPr defaultRowHeight="12.75" x14ac:dyDescent="0.2"/>
  <cols>
    <col min="1" max="1" width="25.85546875" customWidth="1"/>
    <col min="2" max="10" width="16.140625" customWidth="1"/>
  </cols>
  <sheetData>
    <row r="1" spans="1:10" ht="15.75" x14ac:dyDescent="0.25">
      <c r="A1" s="74" t="s">
        <v>323</v>
      </c>
      <c r="B1" s="73"/>
      <c r="C1" s="73"/>
      <c r="D1" s="73"/>
      <c r="E1" s="73"/>
      <c r="F1" s="73"/>
      <c r="G1" s="73"/>
      <c r="H1" s="73"/>
      <c r="I1" s="73"/>
      <c r="J1" s="73"/>
    </row>
    <row r="2" spans="1:10" x14ac:dyDescent="0.2">
      <c r="A2" s="138"/>
      <c r="B2" s="139" t="s">
        <v>231</v>
      </c>
      <c r="C2" s="139"/>
      <c r="D2" s="139"/>
      <c r="E2" s="139" t="s">
        <v>232</v>
      </c>
      <c r="F2" s="139"/>
      <c r="G2" s="139"/>
      <c r="H2" s="139" t="s">
        <v>233</v>
      </c>
      <c r="I2" s="139"/>
      <c r="J2" s="139"/>
    </row>
    <row r="3" spans="1:10" ht="25.5" x14ac:dyDescent="0.2">
      <c r="A3" s="75" t="s">
        <v>324</v>
      </c>
      <c r="B3" s="75" t="s">
        <v>325</v>
      </c>
      <c r="C3" s="76" t="s">
        <v>326</v>
      </c>
      <c r="D3" s="75" t="s">
        <v>327</v>
      </c>
      <c r="E3" s="76" t="s">
        <v>325</v>
      </c>
      <c r="F3" s="76" t="s">
        <v>326</v>
      </c>
      <c r="G3" s="75" t="s">
        <v>327</v>
      </c>
      <c r="H3" s="76" t="s">
        <v>325</v>
      </c>
      <c r="I3" s="76" t="s">
        <v>326</v>
      </c>
      <c r="J3" s="75" t="s">
        <v>327</v>
      </c>
    </row>
    <row r="4" spans="1:10" x14ac:dyDescent="0.2">
      <c r="A4" s="77" t="s">
        <v>328</v>
      </c>
      <c r="B4" s="78">
        <v>14543534.887</v>
      </c>
      <c r="C4" s="78">
        <v>647745.58700000006</v>
      </c>
      <c r="D4" s="79" t="s">
        <v>329</v>
      </c>
      <c r="E4" s="78">
        <v>75726856.983999997</v>
      </c>
      <c r="F4" s="78">
        <v>11023732.739</v>
      </c>
      <c r="G4" s="79" t="s">
        <v>330</v>
      </c>
      <c r="H4" s="78">
        <v>90270391.871000007</v>
      </c>
      <c r="I4" s="78">
        <v>11671478.325999999</v>
      </c>
      <c r="J4" s="79" t="s">
        <v>331</v>
      </c>
    </row>
    <row r="5" spans="1:10" x14ac:dyDescent="0.2">
      <c r="A5" s="77" t="s">
        <v>332</v>
      </c>
      <c r="B5" s="78">
        <v>223150.17300000001</v>
      </c>
      <c r="C5" s="78">
        <v>15663.909</v>
      </c>
      <c r="D5" s="79" t="s">
        <v>333</v>
      </c>
      <c r="E5" s="78">
        <v>608793.85199999996</v>
      </c>
      <c r="F5" s="78">
        <v>125678.374</v>
      </c>
      <c r="G5" s="79" t="s">
        <v>334</v>
      </c>
      <c r="H5" s="78">
        <v>831944.02500000002</v>
      </c>
      <c r="I5" s="78">
        <v>141342.283</v>
      </c>
      <c r="J5" s="79" t="s">
        <v>335</v>
      </c>
    </row>
    <row r="6" spans="1:10" x14ac:dyDescent="0.2">
      <c r="A6" s="77" t="s">
        <v>336</v>
      </c>
      <c r="B6" s="78">
        <v>1897610.2409999999</v>
      </c>
      <c r="C6" s="78">
        <v>81704.862999999998</v>
      </c>
      <c r="D6" s="79" t="s">
        <v>337</v>
      </c>
      <c r="E6" s="78">
        <v>33481204.427000001</v>
      </c>
      <c r="F6" s="78">
        <v>3905683.5980000002</v>
      </c>
      <c r="G6" s="79" t="s">
        <v>338</v>
      </c>
      <c r="H6" s="78">
        <v>35378814.667999998</v>
      </c>
      <c r="I6" s="78">
        <v>3987388.4610000001</v>
      </c>
      <c r="J6" s="79" t="s">
        <v>339</v>
      </c>
    </row>
    <row r="7" spans="1:10" x14ac:dyDescent="0.2">
      <c r="A7" s="77" t="s">
        <v>340</v>
      </c>
      <c r="B7" s="78">
        <v>27585938.886</v>
      </c>
      <c r="C7" s="78">
        <v>1346440.3259999999</v>
      </c>
      <c r="D7" s="79" t="s">
        <v>341</v>
      </c>
      <c r="E7" s="78">
        <v>178502669.35299999</v>
      </c>
      <c r="F7" s="78">
        <v>23486584.374000002</v>
      </c>
      <c r="G7" s="79" t="s">
        <v>342</v>
      </c>
      <c r="H7" s="78">
        <v>206088608.23899999</v>
      </c>
      <c r="I7" s="78">
        <v>24833024.699999999</v>
      </c>
      <c r="J7" s="79" t="s">
        <v>343</v>
      </c>
    </row>
    <row r="8" spans="1:10" x14ac:dyDescent="0.2">
      <c r="A8" s="77" t="s">
        <v>344</v>
      </c>
      <c r="B8" s="78">
        <v>9393457.9370000008</v>
      </c>
      <c r="C8" s="78">
        <v>281815.88500000001</v>
      </c>
      <c r="D8" s="79" t="s">
        <v>345</v>
      </c>
      <c r="E8" s="78">
        <v>23305475.894000001</v>
      </c>
      <c r="F8" s="78">
        <v>2864172.122</v>
      </c>
      <c r="G8" s="79" t="s">
        <v>346</v>
      </c>
      <c r="H8" s="78">
        <v>32698933.831</v>
      </c>
      <c r="I8" s="78">
        <v>3145988.0070000002</v>
      </c>
      <c r="J8" s="79" t="s">
        <v>347</v>
      </c>
    </row>
    <row r="9" spans="1:10" x14ac:dyDescent="0.2">
      <c r="A9" s="77" t="s">
        <v>348</v>
      </c>
      <c r="B9" s="78">
        <v>6010182.7599999998</v>
      </c>
      <c r="C9" s="78">
        <v>178675.62100000001</v>
      </c>
      <c r="D9" s="79" t="s">
        <v>349</v>
      </c>
      <c r="E9" s="78">
        <v>12720150.515000001</v>
      </c>
      <c r="F9" s="78">
        <v>1422059.7590000001</v>
      </c>
      <c r="G9" s="79" t="s">
        <v>350</v>
      </c>
      <c r="H9" s="78">
        <v>18730333.274999999</v>
      </c>
      <c r="I9" s="78">
        <v>1600735.38</v>
      </c>
      <c r="J9" s="79" t="s">
        <v>351</v>
      </c>
    </row>
    <row r="10" spans="1:10" x14ac:dyDescent="0.2">
      <c r="A10" s="77" t="s">
        <v>352</v>
      </c>
      <c r="B10" s="78">
        <v>3383275.1770000001</v>
      </c>
      <c r="C10" s="78">
        <v>103140.264</v>
      </c>
      <c r="D10" s="79" t="s">
        <v>353</v>
      </c>
      <c r="E10" s="78">
        <v>10585325.379000001</v>
      </c>
      <c r="F10" s="78">
        <v>1442112.3629999999</v>
      </c>
      <c r="G10" s="79" t="s">
        <v>354</v>
      </c>
      <c r="H10" s="78">
        <v>13968600.556</v>
      </c>
      <c r="I10" s="78">
        <v>1545252.6270000001</v>
      </c>
      <c r="J10" s="79" t="s">
        <v>355</v>
      </c>
    </row>
    <row r="11" spans="1:10" x14ac:dyDescent="0.2">
      <c r="A11" s="77" t="s">
        <v>356</v>
      </c>
      <c r="B11" s="78">
        <v>28614722.416000001</v>
      </c>
      <c r="C11" s="78">
        <v>1256061.058</v>
      </c>
      <c r="D11" s="79" t="s">
        <v>357</v>
      </c>
      <c r="E11" s="78">
        <v>110487360.14300001</v>
      </c>
      <c r="F11" s="78">
        <v>15392430.188999999</v>
      </c>
      <c r="G11" s="79" t="s">
        <v>358</v>
      </c>
      <c r="H11" s="78">
        <v>139102082.55899999</v>
      </c>
      <c r="I11" s="78">
        <v>16648491.247</v>
      </c>
      <c r="J11" s="79" t="s">
        <v>359</v>
      </c>
    </row>
    <row r="12" spans="1:10" x14ac:dyDescent="0.2">
      <c r="A12" s="77" t="s">
        <v>360</v>
      </c>
      <c r="B12" s="78">
        <v>3305975.963</v>
      </c>
      <c r="C12" s="78">
        <v>144643.57199999999</v>
      </c>
      <c r="D12" s="79" t="s">
        <v>361</v>
      </c>
      <c r="E12" s="78">
        <v>18465367.66</v>
      </c>
      <c r="F12" s="78">
        <v>2979243.3229999999</v>
      </c>
      <c r="G12" s="79" t="s">
        <v>362</v>
      </c>
      <c r="H12" s="78">
        <v>21771343.623</v>
      </c>
      <c r="I12" s="78">
        <v>3123886.895</v>
      </c>
      <c r="J12" s="79" t="s">
        <v>363</v>
      </c>
    </row>
    <row r="13" spans="1:10" x14ac:dyDescent="0.2">
      <c r="A13" s="77" t="s">
        <v>364</v>
      </c>
      <c r="B13" s="78">
        <v>11672461.314999999</v>
      </c>
      <c r="C13" s="78">
        <v>716010.60199999996</v>
      </c>
      <c r="D13" s="79" t="s">
        <v>365</v>
      </c>
      <c r="E13" s="78">
        <v>108066518.62100001</v>
      </c>
      <c r="F13" s="78">
        <v>15275178.381999999</v>
      </c>
      <c r="G13" s="79" t="s">
        <v>366</v>
      </c>
      <c r="H13" s="78">
        <v>119738979.936</v>
      </c>
      <c r="I13" s="78">
        <v>15991188.983999999</v>
      </c>
      <c r="J13" s="79" t="s">
        <v>367</v>
      </c>
    </row>
    <row r="14" spans="1:10" x14ac:dyDescent="0.2">
      <c r="A14" s="77" t="s">
        <v>368</v>
      </c>
      <c r="B14" s="78">
        <v>8691815.7039999999</v>
      </c>
      <c r="C14" s="78">
        <v>369989.75</v>
      </c>
      <c r="D14" s="79" t="s">
        <v>369</v>
      </c>
      <c r="E14" s="78">
        <v>50517968.218000002</v>
      </c>
      <c r="F14" s="78">
        <v>8115690.267</v>
      </c>
      <c r="G14" s="79" t="s">
        <v>370</v>
      </c>
      <c r="H14" s="78">
        <v>59209783.921999998</v>
      </c>
      <c r="I14" s="78">
        <v>8485680.0170000009</v>
      </c>
      <c r="J14" s="79" t="s">
        <v>371</v>
      </c>
    </row>
    <row r="15" spans="1:10" x14ac:dyDescent="0.2">
      <c r="A15" s="77" t="s">
        <v>372</v>
      </c>
      <c r="B15" s="78">
        <v>1706586.736</v>
      </c>
      <c r="C15" s="78">
        <v>124502.448</v>
      </c>
      <c r="D15" s="79" t="s">
        <v>373</v>
      </c>
      <c r="E15" s="78">
        <v>13572763.082</v>
      </c>
      <c r="F15" s="78">
        <v>2500295.537</v>
      </c>
      <c r="G15" s="79" t="s">
        <v>374</v>
      </c>
      <c r="H15" s="78">
        <v>15279349.818</v>
      </c>
      <c r="I15" s="78">
        <v>2624797.9849999999</v>
      </c>
      <c r="J15" s="79" t="s">
        <v>375</v>
      </c>
    </row>
    <row r="16" spans="1:10" x14ac:dyDescent="0.2">
      <c r="A16" s="77" t="s">
        <v>376</v>
      </c>
      <c r="B16" s="78">
        <v>2383297.7220000001</v>
      </c>
      <c r="C16" s="78">
        <v>138314.29500000001</v>
      </c>
      <c r="D16" s="79" t="s">
        <v>377</v>
      </c>
      <c r="E16" s="78">
        <v>16005833.6</v>
      </c>
      <c r="F16" s="78">
        <v>2897042.4890000001</v>
      </c>
      <c r="G16" s="79" t="s">
        <v>378</v>
      </c>
      <c r="H16" s="78">
        <v>18389131.322000001</v>
      </c>
      <c r="I16" s="78">
        <v>3035356.784</v>
      </c>
      <c r="J16" s="79" t="s">
        <v>379</v>
      </c>
    </row>
    <row r="17" spans="1:10" x14ac:dyDescent="0.2">
      <c r="A17" s="77" t="s">
        <v>380</v>
      </c>
      <c r="B17" s="78">
        <v>4650425.6390000004</v>
      </c>
      <c r="C17" s="78">
        <v>283037.09600000002</v>
      </c>
      <c r="D17" s="79" t="s">
        <v>381</v>
      </c>
      <c r="E17" s="78">
        <v>35229297.373000003</v>
      </c>
      <c r="F17" s="78">
        <v>6837332.9189999998</v>
      </c>
      <c r="G17" s="79" t="s">
        <v>382</v>
      </c>
      <c r="H17" s="78">
        <v>39879723.012000002</v>
      </c>
      <c r="I17" s="78">
        <v>7120370.0149999997</v>
      </c>
      <c r="J17" s="79" t="s">
        <v>383</v>
      </c>
    </row>
    <row r="18" spans="1:10" x14ac:dyDescent="0.2">
      <c r="A18" s="77" t="s">
        <v>384</v>
      </c>
      <c r="B18" s="78">
        <v>2685026.6379999998</v>
      </c>
      <c r="C18" s="78">
        <v>188978.41899999999</v>
      </c>
      <c r="D18" s="79" t="s">
        <v>385</v>
      </c>
      <c r="E18" s="78">
        <v>11410327.639</v>
      </c>
      <c r="F18" s="78">
        <v>2842527.2629999998</v>
      </c>
      <c r="G18" s="79" t="s">
        <v>386</v>
      </c>
      <c r="H18" s="78">
        <v>14095354.277000001</v>
      </c>
      <c r="I18" s="78">
        <v>3031505.682</v>
      </c>
      <c r="J18" s="79" t="s">
        <v>387</v>
      </c>
    </row>
    <row r="19" spans="1:10" x14ac:dyDescent="0.2">
      <c r="A19" s="77" t="s">
        <v>388</v>
      </c>
      <c r="B19" s="78">
        <v>511625.29399999999</v>
      </c>
      <c r="C19" s="78">
        <v>55071.139000000003</v>
      </c>
      <c r="D19" s="79" t="s">
        <v>389</v>
      </c>
      <c r="E19" s="78">
        <v>2368745.693</v>
      </c>
      <c r="F19" s="78">
        <v>466389.902</v>
      </c>
      <c r="G19" s="79" t="s">
        <v>390</v>
      </c>
      <c r="H19" s="78">
        <v>2880370.9870000002</v>
      </c>
      <c r="I19" s="78">
        <v>521461.04100000003</v>
      </c>
      <c r="J19" s="79" t="s">
        <v>391</v>
      </c>
    </row>
    <row r="20" spans="1:10" x14ac:dyDescent="0.2">
      <c r="A20" s="77" t="s">
        <v>392</v>
      </c>
      <c r="B20" s="78">
        <v>4237307.5580000002</v>
      </c>
      <c r="C20" s="78">
        <v>272362.48599999998</v>
      </c>
      <c r="D20" s="79" t="s">
        <v>393</v>
      </c>
      <c r="E20" s="78">
        <v>34310537.761</v>
      </c>
      <c r="F20" s="78">
        <v>7216969.2980000004</v>
      </c>
      <c r="G20" s="79" t="s">
        <v>394</v>
      </c>
      <c r="H20" s="78">
        <v>38547845.318999998</v>
      </c>
      <c r="I20" s="78">
        <v>7489331.784</v>
      </c>
      <c r="J20" s="79" t="s">
        <v>395</v>
      </c>
    </row>
    <row r="21" spans="1:10" x14ac:dyDescent="0.2">
      <c r="A21" s="77" t="s">
        <v>396</v>
      </c>
      <c r="B21" s="78">
        <v>5893366.6890000002</v>
      </c>
      <c r="C21" s="78">
        <v>445174.92200000002</v>
      </c>
      <c r="D21" s="79" t="s">
        <v>397</v>
      </c>
      <c r="E21" s="78">
        <v>24635453.870999999</v>
      </c>
      <c r="F21" s="78">
        <v>5631209.9850000003</v>
      </c>
      <c r="G21" s="79" t="s">
        <v>398</v>
      </c>
      <c r="H21" s="78">
        <v>30528820.559999999</v>
      </c>
      <c r="I21" s="78">
        <v>6076384.9069999997</v>
      </c>
      <c r="J21" s="79" t="s">
        <v>399</v>
      </c>
    </row>
    <row r="22" spans="1:10" x14ac:dyDescent="0.2">
      <c r="A22" s="77" t="s">
        <v>400</v>
      </c>
      <c r="B22" s="78">
        <v>1060501.5430000001</v>
      </c>
      <c r="C22" s="78">
        <v>111327.427</v>
      </c>
      <c r="D22" s="79" t="s">
        <v>401</v>
      </c>
      <c r="E22" s="78">
        <v>4912246.4800000004</v>
      </c>
      <c r="F22" s="78">
        <v>1087445.459</v>
      </c>
      <c r="G22" s="79" t="s">
        <v>402</v>
      </c>
      <c r="H22" s="78">
        <v>5972748.023</v>
      </c>
      <c r="I22" s="78">
        <v>1198772.8859999999</v>
      </c>
      <c r="J22" s="79" t="s">
        <v>403</v>
      </c>
    </row>
    <row r="23" spans="1:10" x14ac:dyDescent="0.2">
      <c r="A23" s="77" t="s">
        <v>404</v>
      </c>
      <c r="B23" s="78">
        <v>1213812.219</v>
      </c>
      <c r="C23" s="78">
        <v>111307.69100000001</v>
      </c>
      <c r="D23" s="79" t="s">
        <v>405</v>
      </c>
      <c r="E23" s="78">
        <v>5374700.5690000001</v>
      </c>
      <c r="F23" s="78">
        <v>1174170.0930000001</v>
      </c>
      <c r="G23" s="79" t="s">
        <v>406</v>
      </c>
      <c r="H23" s="78">
        <v>6588512.7879999997</v>
      </c>
      <c r="I23" s="78">
        <v>1285477.784</v>
      </c>
      <c r="J23" s="79" t="s">
        <v>407</v>
      </c>
    </row>
    <row r="24" spans="1:10" x14ac:dyDescent="0.2">
      <c r="A24" s="77" t="s">
        <v>408</v>
      </c>
      <c r="B24" s="78">
        <v>5250070.8720000004</v>
      </c>
      <c r="C24" s="78">
        <v>339561.63799999998</v>
      </c>
      <c r="D24" s="79" t="s">
        <v>409</v>
      </c>
      <c r="E24" s="78">
        <v>21290874.232000001</v>
      </c>
      <c r="F24" s="78">
        <v>3767049.3640000001</v>
      </c>
      <c r="G24" s="79" t="s">
        <v>410</v>
      </c>
      <c r="H24" s="78">
        <v>26540945.103999998</v>
      </c>
      <c r="I24" s="78">
        <v>4106611.0019999999</v>
      </c>
      <c r="J24" s="79" t="s">
        <v>411</v>
      </c>
    </row>
    <row r="25" spans="1:10" x14ac:dyDescent="0.2">
      <c r="A25" s="77" t="s">
        <v>412</v>
      </c>
      <c r="B25" s="78">
        <v>1418248.92</v>
      </c>
      <c r="C25" s="78">
        <v>48891.152999999998</v>
      </c>
      <c r="D25" s="79" t="s">
        <v>413</v>
      </c>
      <c r="E25" s="78">
        <v>16215185.448999999</v>
      </c>
      <c r="F25" s="78">
        <v>1172384.4820000001</v>
      </c>
      <c r="G25" s="79" t="s">
        <v>414</v>
      </c>
      <c r="H25" s="78">
        <v>17633434.368999999</v>
      </c>
      <c r="I25" s="78">
        <v>1221275.635</v>
      </c>
      <c r="J25" s="79" t="s">
        <v>415</v>
      </c>
    </row>
    <row r="26" spans="1:10" x14ac:dyDescent="0.2">
      <c r="A26" s="83" t="s">
        <v>318</v>
      </c>
      <c r="B26" s="78">
        <v>97236851.818000004</v>
      </c>
      <c r="C26" s="78">
        <v>4490085.8020000001</v>
      </c>
      <c r="D26" s="79" t="s">
        <v>416</v>
      </c>
      <c r="E26" s="78">
        <v>548644246.93400002</v>
      </c>
      <c r="F26" s="78">
        <v>75052703.100999996</v>
      </c>
      <c r="G26" s="79" t="s">
        <v>417</v>
      </c>
      <c r="H26" s="78">
        <v>645881098.75199997</v>
      </c>
      <c r="I26" s="78">
        <v>79542788.902999997</v>
      </c>
      <c r="J26" s="79" t="s">
        <v>418</v>
      </c>
    </row>
    <row r="27" spans="1:10" x14ac:dyDescent="0.2">
      <c r="A27" s="83" t="s">
        <v>319</v>
      </c>
      <c r="B27" s="78">
        <v>17432125.800999999</v>
      </c>
      <c r="C27" s="78">
        <v>915843.58900000004</v>
      </c>
      <c r="D27" s="79" t="s">
        <v>419</v>
      </c>
      <c r="E27" s="78">
        <v>115325862.273</v>
      </c>
      <c r="F27" s="78">
        <v>20350361.212000001</v>
      </c>
      <c r="G27" s="79" t="s">
        <v>420</v>
      </c>
      <c r="H27" s="78">
        <v>132757988.074</v>
      </c>
      <c r="I27" s="78">
        <v>21266204.800999999</v>
      </c>
      <c r="J27" s="79" t="s">
        <v>421</v>
      </c>
    </row>
    <row r="28" spans="1:10" x14ac:dyDescent="0.2">
      <c r="A28" s="83" t="s">
        <v>320</v>
      </c>
      <c r="B28" s="78">
        <v>22269959.732999999</v>
      </c>
      <c r="C28" s="78">
        <v>1572674.875</v>
      </c>
      <c r="D28" s="79" t="s">
        <v>422</v>
      </c>
      <c r="E28" s="78">
        <v>120518071.69400001</v>
      </c>
      <c r="F28" s="78">
        <v>23358145.846000001</v>
      </c>
      <c r="G28" s="79" t="s">
        <v>423</v>
      </c>
      <c r="H28" s="78">
        <v>142788031.42699999</v>
      </c>
      <c r="I28" s="78">
        <v>24930820.721000001</v>
      </c>
      <c r="J28" s="79" t="s">
        <v>424</v>
      </c>
    </row>
    <row r="29" spans="1:10" x14ac:dyDescent="0.2">
      <c r="A29" s="83" t="s">
        <v>321</v>
      </c>
      <c r="B29" s="78">
        <v>136938937.352</v>
      </c>
      <c r="C29" s="78">
        <v>6978604.2659999998</v>
      </c>
      <c r="D29" s="79" t="s">
        <v>425</v>
      </c>
      <c r="E29" s="78">
        <v>784488180.90100002</v>
      </c>
      <c r="F29" s="78">
        <v>118761210.15899999</v>
      </c>
      <c r="G29" s="79" t="s">
        <v>426</v>
      </c>
      <c r="H29" s="78">
        <v>921427118.25300002</v>
      </c>
      <c r="I29" s="78">
        <v>125739814.425</v>
      </c>
      <c r="J29" s="79" t="s">
        <v>427</v>
      </c>
    </row>
    <row r="30" spans="1:10" x14ac:dyDescent="0.2">
      <c r="A30" s="83" t="s">
        <v>322</v>
      </c>
      <c r="B30" s="78">
        <v>104288.553</v>
      </c>
      <c r="C30" s="78">
        <v>22962.188999999998</v>
      </c>
      <c r="D30" s="79" t="s">
        <v>428</v>
      </c>
      <c r="E30" s="78">
        <v>12069927.003</v>
      </c>
      <c r="F30" s="78">
        <v>7459205.4649999999</v>
      </c>
      <c r="G30" s="79" t="s">
        <v>429</v>
      </c>
      <c r="H30" s="78">
        <v>12174215.556</v>
      </c>
      <c r="I30" s="78">
        <v>7482167.6540000001</v>
      </c>
      <c r="J30" s="79" t="s">
        <v>430</v>
      </c>
    </row>
    <row r="31" spans="1:10" x14ac:dyDescent="0.2">
      <c r="A31" s="80" t="s">
        <v>222</v>
      </c>
      <c r="B31" s="81">
        <v>137043225.905</v>
      </c>
      <c r="C31" s="81">
        <v>7001566.4550000001</v>
      </c>
      <c r="D31" s="82" t="s">
        <v>302</v>
      </c>
      <c r="E31" s="81">
        <v>796558107.90400004</v>
      </c>
      <c r="F31" s="81">
        <v>126220415.624</v>
      </c>
      <c r="G31" s="82" t="s">
        <v>303</v>
      </c>
      <c r="H31" s="81">
        <v>933601333.80900002</v>
      </c>
      <c r="I31" s="81">
        <v>133221982.079</v>
      </c>
      <c r="J31" s="82" t="s">
        <v>304</v>
      </c>
    </row>
    <row r="33" spans="8:9" ht="15" x14ac:dyDescent="0.25">
      <c r="H33" s="84"/>
      <c r="I33" s="84"/>
    </row>
  </sheetData>
  <mergeCells count="4">
    <mergeCell ref="A2"/>
    <mergeCell ref="B2:D2"/>
    <mergeCell ref="E2:G2"/>
    <mergeCell ref="H2:J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T36"/>
  <sheetViews>
    <sheetView topLeftCell="A2" workbookViewId="0">
      <selection activeCell="A2" sqref="A2"/>
    </sheetView>
  </sheetViews>
  <sheetFormatPr defaultRowHeight="12.75" x14ac:dyDescent="0.2"/>
  <cols>
    <col min="1" max="1" width="26.5703125" customWidth="1"/>
    <col min="2" max="2" width="2.42578125" customWidth="1"/>
    <col min="3" max="3" width="4.42578125" customWidth="1"/>
    <col min="5" max="5" width="4.42578125" customWidth="1"/>
    <col min="7" max="7" width="4.42578125" customWidth="1"/>
    <col min="9" max="9" width="4.42578125" customWidth="1"/>
    <col min="11" max="11" width="4.42578125" customWidth="1"/>
    <col min="13" max="13" width="4.42578125" customWidth="1"/>
    <col min="15" max="15" width="4.42578125" customWidth="1"/>
    <col min="17" max="17" width="4.42578125" customWidth="1"/>
    <col min="19" max="19" width="4.42578125" customWidth="1"/>
  </cols>
  <sheetData>
    <row r="1" spans="1:20" hidden="1" x14ac:dyDescent="0.2">
      <c r="A1" s="3" t="e">
        <f ca="1">DotStatQuery(B1)</f>
        <v>#NAME?</v>
      </c>
      <c r="B1" s="3" t="s">
        <v>175</v>
      </c>
    </row>
    <row r="2" spans="1:20" ht="45.75" x14ac:dyDescent="0.2">
      <c r="A2" s="4" t="s">
        <v>176</v>
      </c>
    </row>
    <row r="3" spans="1:20" x14ac:dyDescent="0.2">
      <c r="A3" s="104" t="s">
        <v>98</v>
      </c>
      <c r="B3" s="106"/>
      <c r="C3" s="107" t="s">
        <v>35</v>
      </c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9"/>
    </row>
    <row r="4" spans="1:20" x14ac:dyDescent="0.2">
      <c r="A4" s="104" t="s">
        <v>99</v>
      </c>
      <c r="B4" s="106"/>
      <c r="C4" s="107" t="s">
        <v>100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9"/>
    </row>
    <row r="5" spans="1:20" x14ac:dyDescent="0.2">
      <c r="A5" s="104" t="s">
        <v>122</v>
      </c>
      <c r="B5" s="106"/>
      <c r="C5" s="107" t="s">
        <v>121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9"/>
    </row>
    <row r="6" spans="1:20" x14ac:dyDescent="0.2">
      <c r="A6" s="104" t="s">
        <v>110</v>
      </c>
      <c r="B6" s="106"/>
      <c r="C6" s="107" t="s">
        <v>115</v>
      </c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9"/>
    </row>
    <row r="7" spans="1:20" ht="12.95" customHeight="1" x14ac:dyDescent="0.2">
      <c r="A7" s="104" t="s">
        <v>101</v>
      </c>
      <c r="B7" s="106"/>
      <c r="C7" s="101">
        <v>2019</v>
      </c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3"/>
    </row>
    <row r="8" spans="1:20" ht="12.95" customHeight="1" x14ac:dyDescent="0.2">
      <c r="A8" s="98" t="s">
        <v>102</v>
      </c>
      <c r="B8" s="100"/>
      <c r="C8" s="101" t="s">
        <v>100</v>
      </c>
      <c r="D8" s="102"/>
      <c r="E8" s="102"/>
      <c r="F8" s="102"/>
      <c r="G8" s="102"/>
      <c r="H8" s="103"/>
      <c r="I8" s="101" t="s">
        <v>103</v>
      </c>
      <c r="J8" s="102"/>
      <c r="K8" s="102"/>
      <c r="L8" s="102"/>
      <c r="M8" s="102"/>
      <c r="N8" s="103"/>
      <c r="O8" s="101" t="s">
        <v>104</v>
      </c>
      <c r="P8" s="102"/>
      <c r="Q8" s="102"/>
      <c r="R8" s="102"/>
      <c r="S8" s="102"/>
      <c r="T8" s="103"/>
    </row>
    <row r="9" spans="1:20" ht="53.1" customHeight="1" x14ac:dyDescent="0.2">
      <c r="A9" s="98" t="s">
        <v>105</v>
      </c>
      <c r="B9" s="100"/>
      <c r="C9" s="101" t="s">
        <v>106</v>
      </c>
      <c r="D9" s="103"/>
      <c r="E9" s="101" t="s">
        <v>107</v>
      </c>
      <c r="F9" s="103"/>
      <c r="G9" s="101" t="s">
        <v>108</v>
      </c>
      <c r="H9" s="103"/>
      <c r="I9" s="101" t="s">
        <v>106</v>
      </c>
      <c r="J9" s="103"/>
      <c r="K9" s="101" t="s">
        <v>107</v>
      </c>
      <c r="L9" s="103"/>
      <c r="M9" s="101" t="s">
        <v>108</v>
      </c>
      <c r="N9" s="103"/>
      <c r="O9" s="101" t="s">
        <v>106</v>
      </c>
      <c r="P9" s="103"/>
      <c r="Q9" s="101" t="s">
        <v>107</v>
      </c>
      <c r="R9" s="103"/>
      <c r="S9" s="101" t="s">
        <v>108</v>
      </c>
      <c r="T9" s="103"/>
    </row>
    <row r="10" spans="1:20" ht="13.5" x14ac:dyDescent="0.25">
      <c r="A10" s="5" t="s">
        <v>120</v>
      </c>
      <c r="B10" s="6" t="s">
        <v>111</v>
      </c>
      <c r="C10" s="96" t="s">
        <v>111</v>
      </c>
      <c r="D10" s="97"/>
      <c r="E10" s="96" t="s">
        <v>111</v>
      </c>
      <c r="F10" s="97"/>
      <c r="G10" s="96" t="s">
        <v>111</v>
      </c>
      <c r="H10" s="97"/>
      <c r="I10" s="96" t="s">
        <v>111</v>
      </c>
      <c r="J10" s="97"/>
      <c r="K10" s="96" t="s">
        <v>111</v>
      </c>
      <c r="L10" s="97"/>
      <c r="M10" s="96" t="s">
        <v>111</v>
      </c>
      <c r="N10" s="97"/>
      <c r="O10" s="96" t="s">
        <v>111</v>
      </c>
      <c r="P10" s="97"/>
      <c r="Q10" s="96" t="s">
        <v>111</v>
      </c>
      <c r="R10" s="97"/>
      <c r="S10" s="96" t="s">
        <v>111</v>
      </c>
      <c r="T10" s="97"/>
    </row>
    <row r="11" spans="1:20" ht="15.75" x14ac:dyDescent="0.25">
      <c r="A11" s="7" t="s">
        <v>121</v>
      </c>
      <c r="B11" s="6" t="s">
        <v>111</v>
      </c>
      <c r="C11" s="8" t="s">
        <v>111</v>
      </c>
      <c r="D11" s="23">
        <v>978882560</v>
      </c>
      <c r="E11" s="8" t="s">
        <v>111</v>
      </c>
      <c r="F11" s="23">
        <v>137986231</v>
      </c>
      <c r="G11" s="8" t="s">
        <v>111</v>
      </c>
      <c r="H11" s="23">
        <v>141</v>
      </c>
      <c r="I11" s="8" t="s">
        <v>111</v>
      </c>
      <c r="J11" s="23">
        <v>147902768</v>
      </c>
      <c r="K11" s="8" t="s">
        <v>111</v>
      </c>
      <c r="L11" s="23">
        <v>7073047</v>
      </c>
      <c r="M11" s="8" t="s">
        <v>111</v>
      </c>
      <c r="N11" s="23">
        <v>47.8</v>
      </c>
      <c r="O11" s="8" t="s">
        <v>111</v>
      </c>
      <c r="P11" s="23">
        <v>830979792</v>
      </c>
      <c r="Q11" s="8" t="s">
        <v>111</v>
      </c>
      <c r="R11" s="23">
        <v>130913184</v>
      </c>
      <c r="S11" s="8" t="s">
        <v>111</v>
      </c>
      <c r="T11" s="23">
        <v>157.5</v>
      </c>
    </row>
    <row r="12" spans="1:20" ht="15.75" x14ac:dyDescent="0.25">
      <c r="A12" s="7" t="s">
        <v>151</v>
      </c>
      <c r="B12" s="6" t="s">
        <v>111</v>
      </c>
      <c r="C12" s="8" t="s">
        <v>111</v>
      </c>
      <c r="D12" s="23">
        <v>11877754</v>
      </c>
      <c r="E12" s="8" t="s">
        <v>111</v>
      </c>
      <c r="F12" s="23">
        <v>7473210</v>
      </c>
      <c r="G12" s="8" t="s">
        <v>111</v>
      </c>
      <c r="H12" s="23">
        <v>629.20000000000005</v>
      </c>
      <c r="I12" s="8" t="s">
        <v>111</v>
      </c>
      <c r="J12" s="23">
        <v>269549</v>
      </c>
      <c r="K12" s="8" t="s">
        <v>111</v>
      </c>
      <c r="L12" s="23">
        <v>51478</v>
      </c>
      <c r="M12" s="8" t="s">
        <v>111</v>
      </c>
      <c r="N12" s="23">
        <v>191</v>
      </c>
      <c r="O12" s="8" t="s">
        <v>111</v>
      </c>
      <c r="P12" s="23">
        <v>11608205</v>
      </c>
      <c r="Q12" s="8" t="s">
        <v>111</v>
      </c>
      <c r="R12" s="23">
        <v>7421731</v>
      </c>
      <c r="S12" s="8" t="s">
        <v>111</v>
      </c>
      <c r="T12" s="23">
        <v>639.4</v>
      </c>
    </row>
    <row r="13" spans="1:20" ht="15.75" x14ac:dyDescent="0.25">
      <c r="A13" s="7" t="s">
        <v>152</v>
      </c>
      <c r="B13" s="6" t="s">
        <v>111</v>
      </c>
      <c r="C13" s="8" t="s">
        <v>111</v>
      </c>
      <c r="D13" s="23">
        <v>967004806</v>
      </c>
      <c r="E13" s="8" t="s">
        <v>111</v>
      </c>
      <c r="F13" s="23">
        <v>130513022</v>
      </c>
      <c r="G13" s="8" t="s">
        <v>111</v>
      </c>
      <c r="H13" s="23">
        <v>135</v>
      </c>
      <c r="I13" s="8" t="s">
        <v>111</v>
      </c>
      <c r="J13" s="23">
        <v>147633218</v>
      </c>
      <c r="K13" s="8" t="s">
        <v>111</v>
      </c>
      <c r="L13" s="23">
        <v>7021569</v>
      </c>
      <c r="M13" s="8" t="s">
        <v>111</v>
      </c>
      <c r="N13" s="23">
        <v>47.6</v>
      </c>
      <c r="O13" s="8" t="s">
        <v>111</v>
      </c>
      <c r="P13" s="23">
        <v>819371588</v>
      </c>
      <c r="Q13" s="8" t="s">
        <v>111</v>
      </c>
      <c r="R13" s="23">
        <v>123491453</v>
      </c>
      <c r="S13" s="8" t="s">
        <v>111</v>
      </c>
      <c r="T13" s="23">
        <v>150.69999999999999</v>
      </c>
    </row>
    <row r="14" spans="1:20" ht="15.75" x14ac:dyDescent="0.25">
      <c r="A14" s="7" t="s">
        <v>153</v>
      </c>
      <c r="B14" s="6" t="s">
        <v>111</v>
      </c>
      <c r="C14" s="8" t="s">
        <v>111</v>
      </c>
      <c r="D14" s="23">
        <v>94759210</v>
      </c>
      <c r="E14" s="8" t="s">
        <v>111</v>
      </c>
      <c r="F14" s="23">
        <v>11592926</v>
      </c>
      <c r="G14" s="8" t="s">
        <v>111</v>
      </c>
      <c r="H14" s="23">
        <v>122.3</v>
      </c>
      <c r="I14" s="8" t="s">
        <v>111</v>
      </c>
      <c r="J14" s="23">
        <v>17890031</v>
      </c>
      <c r="K14" s="8" t="s">
        <v>111</v>
      </c>
      <c r="L14" s="23">
        <v>701458</v>
      </c>
      <c r="M14" s="8" t="s">
        <v>111</v>
      </c>
      <c r="N14" s="23">
        <v>39.200000000000003</v>
      </c>
      <c r="O14" s="8" t="s">
        <v>111</v>
      </c>
      <c r="P14" s="23">
        <v>76869179</v>
      </c>
      <c r="Q14" s="8" t="s">
        <v>111</v>
      </c>
      <c r="R14" s="23">
        <v>10891467</v>
      </c>
      <c r="S14" s="8" t="s">
        <v>111</v>
      </c>
      <c r="T14" s="23">
        <v>141.69999999999999</v>
      </c>
    </row>
    <row r="15" spans="1:20" ht="21" x14ac:dyDescent="0.25">
      <c r="A15" s="7" t="s">
        <v>154</v>
      </c>
      <c r="B15" s="6" t="s">
        <v>111</v>
      </c>
      <c r="C15" s="8" t="s">
        <v>111</v>
      </c>
      <c r="D15" s="23">
        <v>1233621</v>
      </c>
      <c r="E15" s="8" t="s">
        <v>111</v>
      </c>
      <c r="F15" s="23">
        <v>177197</v>
      </c>
      <c r="G15" s="8" t="s">
        <v>111</v>
      </c>
      <c r="H15" s="23">
        <v>143.6</v>
      </c>
      <c r="I15" s="8" t="s">
        <v>111</v>
      </c>
      <c r="J15" s="23">
        <v>229318</v>
      </c>
      <c r="K15" s="8" t="s">
        <v>111</v>
      </c>
      <c r="L15" s="23">
        <v>9128</v>
      </c>
      <c r="M15" s="8" t="s">
        <v>111</v>
      </c>
      <c r="N15" s="23">
        <v>39.799999999999997</v>
      </c>
      <c r="O15" s="8" t="s">
        <v>111</v>
      </c>
      <c r="P15" s="23">
        <v>1004303</v>
      </c>
      <c r="Q15" s="8" t="s">
        <v>111</v>
      </c>
      <c r="R15" s="23">
        <v>168069</v>
      </c>
      <c r="S15" s="8" t="s">
        <v>111</v>
      </c>
      <c r="T15" s="23">
        <v>167.3</v>
      </c>
    </row>
    <row r="16" spans="1:20" ht="15.75" x14ac:dyDescent="0.25">
      <c r="A16" s="7" t="s">
        <v>155</v>
      </c>
      <c r="B16" s="6" t="s">
        <v>111</v>
      </c>
      <c r="C16" s="8" t="s">
        <v>111</v>
      </c>
      <c r="D16" s="23">
        <v>32436928</v>
      </c>
      <c r="E16" s="8" t="s">
        <v>111</v>
      </c>
      <c r="F16" s="23">
        <v>4315265</v>
      </c>
      <c r="G16" s="8" t="s">
        <v>111</v>
      </c>
      <c r="H16" s="23">
        <v>133</v>
      </c>
      <c r="I16" s="8" t="s">
        <v>111</v>
      </c>
      <c r="J16" s="23">
        <v>1815387</v>
      </c>
      <c r="K16" s="8" t="s">
        <v>111</v>
      </c>
      <c r="L16" s="23">
        <v>123172</v>
      </c>
      <c r="M16" s="8" t="s">
        <v>111</v>
      </c>
      <c r="N16" s="23">
        <v>67.8</v>
      </c>
      <c r="O16" s="8" t="s">
        <v>111</v>
      </c>
      <c r="P16" s="23">
        <v>30621541</v>
      </c>
      <c r="Q16" s="8" t="s">
        <v>111</v>
      </c>
      <c r="R16" s="23">
        <v>4192092</v>
      </c>
      <c r="S16" s="8" t="s">
        <v>111</v>
      </c>
      <c r="T16" s="23">
        <v>136.9</v>
      </c>
    </row>
    <row r="17" spans="1:20" ht="15.75" x14ac:dyDescent="0.25">
      <c r="A17" s="7" t="s">
        <v>156</v>
      </c>
      <c r="B17" s="6" t="s">
        <v>111</v>
      </c>
      <c r="C17" s="8" t="s">
        <v>111</v>
      </c>
      <c r="D17" s="23">
        <v>207863488</v>
      </c>
      <c r="E17" s="8" t="s">
        <v>111</v>
      </c>
      <c r="F17" s="23">
        <v>25023286</v>
      </c>
      <c r="G17" s="8" t="s">
        <v>111</v>
      </c>
      <c r="H17" s="23">
        <v>120.4</v>
      </c>
      <c r="I17" s="8" t="s">
        <v>111</v>
      </c>
      <c r="J17" s="23">
        <v>31823993</v>
      </c>
      <c r="K17" s="8" t="s">
        <v>111</v>
      </c>
      <c r="L17" s="23">
        <v>1455330</v>
      </c>
      <c r="M17" s="8" t="s">
        <v>111</v>
      </c>
      <c r="N17" s="23">
        <v>45.7</v>
      </c>
      <c r="O17" s="8" t="s">
        <v>111</v>
      </c>
      <c r="P17" s="23">
        <v>176039494</v>
      </c>
      <c r="Q17" s="8" t="s">
        <v>111</v>
      </c>
      <c r="R17" s="23">
        <v>23567955</v>
      </c>
      <c r="S17" s="8" t="s">
        <v>111</v>
      </c>
      <c r="T17" s="23">
        <v>133.9</v>
      </c>
    </row>
    <row r="18" spans="1:20" ht="15.75" x14ac:dyDescent="0.25">
      <c r="A18" s="7" t="s">
        <v>157</v>
      </c>
      <c r="B18" s="6" t="s">
        <v>111</v>
      </c>
      <c r="C18" s="8" t="s">
        <v>111</v>
      </c>
      <c r="D18" s="23">
        <v>34052778</v>
      </c>
      <c r="E18" s="8" t="s">
        <v>111</v>
      </c>
      <c r="F18" s="23">
        <v>3275987</v>
      </c>
      <c r="G18" s="8" t="s">
        <v>111</v>
      </c>
      <c r="H18" s="23">
        <v>96.2</v>
      </c>
      <c r="I18" s="8" t="s">
        <v>111</v>
      </c>
      <c r="J18" s="23">
        <v>9177154</v>
      </c>
      <c r="K18" s="8" t="s">
        <v>111</v>
      </c>
      <c r="L18" s="23">
        <v>289584</v>
      </c>
      <c r="M18" s="8" t="s">
        <v>111</v>
      </c>
      <c r="N18" s="23">
        <v>31.6</v>
      </c>
      <c r="O18" s="8" t="s">
        <v>111</v>
      </c>
      <c r="P18" s="23">
        <v>24875624</v>
      </c>
      <c r="Q18" s="8" t="s">
        <v>111</v>
      </c>
      <c r="R18" s="23">
        <v>2986403</v>
      </c>
      <c r="S18" s="8" t="s">
        <v>111</v>
      </c>
      <c r="T18" s="23">
        <v>120.1</v>
      </c>
    </row>
    <row r="19" spans="1:20" ht="21" x14ac:dyDescent="0.25">
      <c r="A19" s="7" t="s">
        <v>158</v>
      </c>
      <c r="B19" s="6" t="s">
        <v>111</v>
      </c>
      <c r="C19" s="8" t="s">
        <v>111</v>
      </c>
      <c r="D19" s="23">
        <v>17401745</v>
      </c>
      <c r="E19" s="8" t="s">
        <v>111</v>
      </c>
      <c r="F19" s="23">
        <v>1407568</v>
      </c>
      <c r="G19" s="8" t="s">
        <v>111</v>
      </c>
      <c r="H19" s="23">
        <v>80.900000000000006</v>
      </c>
      <c r="I19" s="8" t="s">
        <v>111</v>
      </c>
      <c r="J19" s="23">
        <v>6098805</v>
      </c>
      <c r="K19" s="8" t="s">
        <v>111</v>
      </c>
      <c r="L19" s="23">
        <v>156234</v>
      </c>
      <c r="M19" s="8" t="s">
        <v>111</v>
      </c>
      <c r="N19" s="23">
        <v>25.6</v>
      </c>
      <c r="O19" s="8" t="s">
        <v>111</v>
      </c>
      <c r="P19" s="23">
        <v>11302940</v>
      </c>
      <c r="Q19" s="8" t="s">
        <v>111</v>
      </c>
      <c r="R19" s="23">
        <v>1251334</v>
      </c>
      <c r="S19" s="8" t="s">
        <v>111</v>
      </c>
      <c r="T19" s="23">
        <v>110.7</v>
      </c>
    </row>
    <row r="20" spans="1:20" ht="15.75" x14ac:dyDescent="0.25">
      <c r="A20" s="7" t="s">
        <v>159</v>
      </c>
      <c r="B20" s="6" t="s">
        <v>111</v>
      </c>
      <c r="C20" s="8" t="s">
        <v>111</v>
      </c>
      <c r="D20" s="23">
        <v>16651033</v>
      </c>
      <c r="E20" s="8" t="s">
        <v>111</v>
      </c>
      <c r="F20" s="23">
        <v>1868419</v>
      </c>
      <c r="G20" s="8" t="s">
        <v>111</v>
      </c>
      <c r="H20" s="23">
        <v>112.2</v>
      </c>
      <c r="I20" s="8" t="s">
        <v>111</v>
      </c>
      <c r="J20" s="23">
        <v>3078349</v>
      </c>
      <c r="K20" s="8" t="s">
        <v>111</v>
      </c>
      <c r="L20" s="23">
        <v>133350</v>
      </c>
      <c r="M20" s="8" t="s">
        <v>111</v>
      </c>
      <c r="N20" s="23">
        <v>43.3</v>
      </c>
      <c r="O20" s="8" t="s">
        <v>111</v>
      </c>
      <c r="P20" s="23">
        <v>13572684</v>
      </c>
      <c r="Q20" s="8" t="s">
        <v>111</v>
      </c>
      <c r="R20" s="23">
        <v>1735069</v>
      </c>
      <c r="S20" s="8" t="s">
        <v>111</v>
      </c>
      <c r="T20" s="23">
        <v>127.8</v>
      </c>
    </row>
    <row r="21" spans="1:20" ht="15.75" x14ac:dyDescent="0.25">
      <c r="A21" s="7" t="s">
        <v>160</v>
      </c>
      <c r="B21" s="6" t="s">
        <v>111</v>
      </c>
      <c r="C21" s="8" t="s">
        <v>111</v>
      </c>
      <c r="D21" s="23">
        <v>152915783</v>
      </c>
      <c r="E21" s="8" t="s">
        <v>111</v>
      </c>
      <c r="F21" s="23">
        <v>17238643</v>
      </c>
      <c r="G21" s="8" t="s">
        <v>111</v>
      </c>
      <c r="H21" s="23">
        <v>112.7</v>
      </c>
      <c r="I21" s="8" t="s">
        <v>111</v>
      </c>
      <c r="J21" s="23">
        <v>31187722</v>
      </c>
      <c r="K21" s="8" t="s">
        <v>111</v>
      </c>
      <c r="L21" s="23">
        <v>1352688</v>
      </c>
      <c r="M21" s="8" t="s">
        <v>111</v>
      </c>
      <c r="N21" s="23">
        <v>43.4</v>
      </c>
      <c r="O21" s="8" t="s">
        <v>111</v>
      </c>
      <c r="P21" s="23">
        <v>121728061</v>
      </c>
      <c r="Q21" s="8" t="s">
        <v>111</v>
      </c>
      <c r="R21" s="23">
        <v>15885955</v>
      </c>
      <c r="S21" s="8" t="s">
        <v>111</v>
      </c>
      <c r="T21" s="23">
        <v>130.5</v>
      </c>
    </row>
    <row r="22" spans="1:20" ht="15.75" x14ac:dyDescent="0.25">
      <c r="A22" s="7" t="s">
        <v>161</v>
      </c>
      <c r="B22" s="6" t="s">
        <v>111</v>
      </c>
      <c r="C22" s="8" t="s">
        <v>111</v>
      </c>
      <c r="D22" s="23">
        <v>24518042</v>
      </c>
      <c r="E22" s="8" t="s">
        <v>111</v>
      </c>
      <c r="F22" s="23">
        <v>3377932</v>
      </c>
      <c r="G22" s="8" t="s">
        <v>111</v>
      </c>
      <c r="H22" s="23">
        <v>137.80000000000001</v>
      </c>
      <c r="I22" s="8" t="s">
        <v>111</v>
      </c>
      <c r="J22" s="23">
        <v>2831100</v>
      </c>
      <c r="K22" s="8" t="s">
        <v>111</v>
      </c>
      <c r="L22" s="23">
        <v>143953</v>
      </c>
      <c r="M22" s="8" t="s">
        <v>111</v>
      </c>
      <c r="N22" s="23">
        <v>50.8</v>
      </c>
      <c r="O22" s="8" t="s">
        <v>111</v>
      </c>
      <c r="P22" s="23">
        <v>21686942</v>
      </c>
      <c r="Q22" s="8" t="s">
        <v>111</v>
      </c>
      <c r="R22" s="23">
        <v>3233978</v>
      </c>
      <c r="S22" s="8" t="s">
        <v>111</v>
      </c>
      <c r="T22" s="23">
        <v>149.1</v>
      </c>
    </row>
    <row r="23" spans="1:20" ht="15.75" x14ac:dyDescent="0.25">
      <c r="A23" s="7" t="s">
        <v>162</v>
      </c>
      <c r="B23" s="6" t="s">
        <v>111</v>
      </c>
      <c r="C23" s="8" t="s">
        <v>111</v>
      </c>
      <c r="D23" s="23">
        <v>118183729</v>
      </c>
      <c r="E23" s="8" t="s">
        <v>111</v>
      </c>
      <c r="F23" s="23">
        <v>16462684</v>
      </c>
      <c r="G23" s="8" t="s">
        <v>111</v>
      </c>
      <c r="H23" s="23">
        <v>139.30000000000001</v>
      </c>
      <c r="I23" s="8" t="s">
        <v>111</v>
      </c>
      <c r="J23" s="23">
        <v>11577205</v>
      </c>
      <c r="K23" s="8" t="s">
        <v>111</v>
      </c>
      <c r="L23" s="23">
        <v>705985</v>
      </c>
      <c r="M23" s="8" t="s">
        <v>111</v>
      </c>
      <c r="N23" s="23">
        <v>61</v>
      </c>
      <c r="O23" s="8" t="s">
        <v>111</v>
      </c>
      <c r="P23" s="23">
        <v>106606524</v>
      </c>
      <c r="Q23" s="8" t="s">
        <v>111</v>
      </c>
      <c r="R23" s="23">
        <v>15756699</v>
      </c>
      <c r="S23" s="8" t="s">
        <v>111</v>
      </c>
      <c r="T23" s="23">
        <v>147.80000000000001</v>
      </c>
    </row>
    <row r="24" spans="1:20" ht="15.75" x14ac:dyDescent="0.25">
      <c r="A24" s="7" t="s">
        <v>163</v>
      </c>
      <c r="B24" s="6" t="s">
        <v>111</v>
      </c>
      <c r="C24" s="8" t="s">
        <v>111</v>
      </c>
      <c r="D24" s="23">
        <v>67983407</v>
      </c>
      <c r="E24" s="8" t="s">
        <v>111</v>
      </c>
      <c r="F24" s="23">
        <v>9608486</v>
      </c>
      <c r="G24" s="8" t="s">
        <v>111</v>
      </c>
      <c r="H24" s="23">
        <v>141.30000000000001</v>
      </c>
      <c r="I24" s="8" t="s">
        <v>111</v>
      </c>
      <c r="J24" s="23">
        <v>7449106</v>
      </c>
      <c r="K24" s="8" t="s">
        <v>111</v>
      </c>
      <c r="L24" s="23">
        <v>369548</v>
      </c>
      <c r="M24" s="8" t="s">
        <v>111</v>
      </c>
      <c r="N24" s="23">
        <v>49.6</v>
      </c>
      <c r="O24" s="8" t="s">
        <v>111</v>
      </c>
      <c r="P24" s="23">
        <v>60534301</v>
      </c>
      <c r="Q24" s="8" t="s">
        <v>111</v>
      </c>
      <c r="R24" s="23">
        <v>9238937</v>
      </c>
      <c r="S24" s="8" t="s">
        <v>111</v>
      </c>
      <c r="T24" s="23">
        <v>152.6</v>
      </c>
    </row>
    <row r="25" spans="1:20" ht="15.75" x14ac:dyDescent="0.25">
      <c r="A25" s="7" t="s">
        <v>164</v>
      </c>
      <c r="B25" s="6" t="s">
        <v>111</v>
      </c>
      <c r="C25" s="8" t="s">
        <v>111</v>
      </c>
      <c r="D25" s="23">
        <v>16773171</v>
      </c>
      <c r="E25" s="8" t="s">
        <v>111</v>
      </c>
      <c r="F25" s="23">
        <v>2577580</v>
      </c>
      <c r="G25" s="8" t="s">
        <v>111</v>
      </c>
      <c r="H25" s="23">
        <v>153.69999999999999</v>
      </c>
      <c r="I25" s="8" t="s">
        <v>111</v>
      </c>
      <c r="J25" s="23">
        <v>2104369</v>
      </c>
      <c r="K25" s="8" t="s">
        <v>111</v>
      </c>
      <c r="L25" s="23">
        <v>157770</v>
      </c>
      <c r="M25" s="8" t="s">
        <v>111</v>
      </c>
      <c r="N25" s="23">
        <v>75</v>
      </c>
      <c r="O25" s="8" t="s">
        <v>111</v>
      </c>
      <c r="P25" s="23">
        <v>14668802</v>
      </c>
      <c r="Q25" s="8" t="s">
        <v>111</v>
      </c>
      <c r="R25" s="23">
        <v>2419810</v>
      </c>
      <c r="S25" s="8" t="s">
        <v>111</v>
      </c>
      <c r="T25" s="23">
        <v>165</v>
      </c>
    </row>
    <row r="26" spans="1:20" ht="15.75" x14ac:dyDescent="0.25">
      <c r="A26" s="7" t="s">
        <v>165</v>
      </c>
      <c r="B26" s="6" t="s">
        <v>111</v>
      </c>
      <c r="C26" s="8" t="s">
        <v>111</v>
      </c>
      <c r="D26" s="23">
        <v>20086199</v>
      </c>
      <c r="E26" s="8" t="s">
        <v>111</v>
      </c>
      <c r="F26" s="23">
        <v>3465407</v>
      </c>
      <c r="G26" s="8" t="s">
        <v>111</v>
      </c>
      <c r="H26" s="23">
        <v>172.5</v>
      </c>
      <c r="I26" s="8" t="s">
        <v>111</v>
      </c>
      <c r="J26" s="23">
        <v>3794929</v>
      </c>
      <c r="K26" s="8" t="s">
        <v>111</v>
      </c>
      <c r="L26" s="23">
        <v>195449</v>
      </c>
      <c r="M26" s="8" t="s">
        <v>111</v>
      </c>
      <c r="N26" s="23">
        <v>51.5</v>
      </c>
      <c r="O26" s="8" t="s">
        <v>111</v>
      </c>
      <c r="P26" s="23">
        <v>16291269</v>
      </c>
      <c r="Q26" s="8" t="s">
        <v>111</v>
      </c>
      <c r="R26" s="23">
        <v>3269958</v>
      </c>
      <c r="S26" s="8" t="s">
        <v>111</v>
      </c>
      <c r="T26" s="23">
        <v>200.7</v>
      </c>
    </row>
    <row r="27" spans="1:20" ht="15.75" x14ac:dyDescent="0.25">
      <c r="A27" s="7" t="s">
        <v>166</v>
      </c>
      <c r="B27" s="6" t="s">
        <v>111</v>
      </c>
      <c r="C27" s="8" t="s">
        <v>111</v>
      </c>
      <c r="D27" s="23">
        <v>45904770</v>
      </c>
      <c r="E27" s="8" t="s">
        <v>111</v>
      </c>
      <c r="F27" s="23">
        <v>7155506</v>
      </c>
      <c r="G27" s="8" t="s">
        <v>111</v>
      </c>
      <c r="H27" s="23">
        <v>155.9</v>
      </c>
      <c r="I27" s="8" t="s">
        <v>111</v>
      </c>
      <c r="J27" s="23">
        <v>3294843</v>
      </c>
      <c r="K27" s="8" t="s">
        <v>111</v>
      </c>
      <c r="L27" s="23">
        <v>228799</v>
      </c>
      <c r="M27" s="8" t="s">
        <v>111</v>
      </c>
      <c r="N27" s="23">
        <v>69.400000000000006</v>
      </c>
      <c r="O27" s="8" t="s">
        <v>111</v>
      </c>
      <c r="P27" s="23">
        <v>42609927</v>
      </c>
      <c r="Q27" s="8" t="s">
        <v>111</v>
      </c>
      <c r="R27" s="23">
        <v>6926707</v>
      </c>
      <c r="S27" s="8" t="s">
        <v>111</v>
      </c>
      <c r="T27" s="23">
        <v>162.6</v>
      </c>
    </row>
    <row r="28" spans="1:20" ht="15.75" x14ac:dyDescent="0.25">
      <c r="A28" s="7" t="s">
        <v>167</v>
      </c>
      <c r="B28" s="6" t="s">
        <v>111</v>
      </c>
      <c r="C28" s="8" t="s">
        <v>111</v>
      </c>
      <c r="D28" s="23">
        <v>16832575</v>
      </c>
      <c r="E28" s="8" t="s">
        <v>111</v>
      </c>
      <c r="F28" s="23">
        <v>3328503</v>
      </c>
      <c r="G28" s="8" t="s">
        <v>111</v>
      </c>
      <c r="H28" s="23">
        <v>197.7</v>
      </c>
      <c r="I28" s="8" t="s">
        <v>111</v>
      </c>
      <c r="J28" s="23">
        <v>3818746</v>
      </c>
      <c r="K28" s="8" t="s">
        <v>111</v>
      </c>
      <c r="L28" s="23">
        <v>167904</v>
      </c>
      <c r="M28" s="8" t="s">
        <v>111</v>
      </c>
      <c r="N28" s="23">
        <v>44</v>
      </c>
      <c r="O28" s="8" t="s">
        <v>111</v>
      </c>
      <c r="P28" s="23">
        <v>13013829</v>
      </c>
      <c r="Q28" s="8" t="s">
        <v>111</v>
      </c>
      <c r="R28" s="23">
        <v>3160599</v>
      </c>
      <c r="S28" s="8" t="s">
        <v>111</v>
      </c>
      <c r="T28" s="23">
        <v>242.9</v>
      </c>
    </row>
    <row r="29" spans="1:20" ht="15.75" x14ac:dyDescent="0.25">
      <c r="A29" s="7" t="s">
        <v>168</v>
      </c>
      <c r="B29" s="6" t="s">
        <v>111</v>
      </c>
      <c r="C29" s="8" t="s">
        <v>111</v>
      </c>
      <c r="D29" s="23">
        <v>3550800</v>
      </c>
      <c r="E29" s="8" t="s">
        <v>111</v>
      </c>
      <c r="F29" s="23">
        <v>453003</v>
      </c>
      <c r="G29" s="8" t="s">
        <v>111</v>
      </c>
      <c r="H29" s="23">
        <v>127.6</v>
      </c>
      <c r="I29" s="8" t="s">
        <v>111</v>
      </c>
      <c r="J29" s="23">
        <v>553912</v>
      </c>
      <c r="K29" s="8" t="s">
        <v>111</v>
      </c>
      <c r="L29" s="23">
        <v>23356</v>
      </c>
      <c r="M29" s="8" t="s">
        <v>111</v>
      </c>
      <c r="N29" s="23">
        <v>42.2</v>
      </c>
      <c r="O29" s="8" t="s">
        <v>111</v>
      </c>
      <c r="P29" s="23">
        <v>2996888</v>
      </c>
      <c r="Q29" s="8" t="s">
        <v>111</v>
      </c>
      <c r="R29" s="23">
        <v>429647</v>
      </c>
      <c r="S29" s="8" t="s">
        <v>111</v>
      </c>
      <c r="T29" s="23">
        <v>143.4</v>
      </c>
    </row>
    <row r="30" spans="1:20" ht="15.75" x14ac:dyDescent="0.25">
      <c r="A30" s="7" t="s">
        <v>169</v>
      </c>
      <c r="B30" s="6" t="s">
        <v>111</v>
      </c>
      <c r="C30" s="8" t="s">
        <v>111</v>
      </c>
      <c r="D30" s="23">
        <v>40370817</v>
      </c>
      <c r="E30" s="8" t="s">
        <v>111</v>
      </c>
      <c r="F30" s="23">
        <v>7753371</v>
      </c>
      <c r="G30" s="8" t="s">
        <v>111</v>
      </c>
      <c r="H30" s="23">
        <v>192.1</v>
      </c>
      <c r="I30" s="8" t="s">
        <v>111</v>
      </c>
      <c r="J30" s="23">
        <v>5742794</v>
      </c>
      <c r="K30" s="8" t="s">
        <v>111</v>
      </c>
      <c r="L30" s="23">
        <v>275201</v>
      </c>
      <c r="M30" s="8" t="s">
        <v>111</v>
      </c>
      <c r="N30" s="23">
        <v>47.9</v>
      </c>
      <c r="O30" s="8" t="s">
        <v>111</v>
      </c>
      <c r="P30" s="23">
        <v>34628022</v>
      </c>
      <c r="Q30" s="8" t="s">
        <v>111</v>
      </c>
      <c r="R30" s="23">
        <v>7478170</v>
      </c>
      <c r="S30" s="8" t="s">
        <v>111</v>
      </c>
      <c r="T30" s="23">
        <v>216</v>
      </c>
    </row>
    <row r="31" spans="1:20" ht="15.75" x14ac:dyDescent="0.25">
      <c r="A31" s="7" t="s">
        <v>170</v>
      </c>
      <c r="B31" s="6" t="s">
        <v>111</v>
      </c>
      <c r="C31" s="8" t="s">
        <v>111</v>
      </c>
      <c r="D31" s="23">
        <v>30057993</v>
      </c>
      <c r="E31" s="8" t="s">
        <v>111</v>
      </c>
      <c r="F31" s="23">
        <v>5912294</v>
      </c>
      <c r="G31" s="8" t="s">
        <v>111</v>
      </c>
      <c r="H31" s="23">
        <v>196.7</v>
      </c>
      <c r="I31" s="8" t="s">
        <v>111</v>
      </c>
      <c r="J31" s="23">
        <v>4383048</v>
      </c>
      <c r="K31" s="8" t="s">
        <v>111</v>
      </c>
      <c r="L31" s="23">
        <v>262280</v>
      </c>
      <c r="M31" s="8" t="s">
        <v>111</v>
      </c>
      <c r="N31" s="23">
        <v>59.8</v>
      </c>
      <c r="O31" s="8" t="s">
        <v>111</v>
      </c>
      <c r="P31" s="23">
        <v>25674944</v>
      </c>
      <c r="Q31" s="8" t="s">
        <v>111</v>
      </c>
      <c r="R31" s="23">
        <v>5650014</v>
      </c>
      <c r="S31" s="8" t="s">
        <v>111</v>
      </c>
      <c r="T31" s="23">
        <v>220.1</v>
      </c>
    </row>
    <row r="32" spans="1:20" ht="15.75" x14ac:dyDescent="0.25">
      <c r="A32" s="7" t="s">
        <v>171</v>
      </c>
      <c r="B32" s="6" t="s">
        <v>111</v>
      </c>
      <c r="C32" s="8" t="s">
        <v>111</v>
      </c>
      <c r="D32" s="23">
        <v>7305832</v>
      </c>
      <c r="E32" s="8" t="s">
        <v>111</v>
      </c>
      <c r="F32" s="23">
        <v>1535908</v>
      </c>
      <c r="G32" s="8" t="s">
        <v>111</v>
      </c>
      <c r="H32" s="23">
        <v>210.2</v>
      </c>
      <c r="I32" s="8" t="s">
        <v>111</v>
      </c>
      <c r="J32" s="23">
        <v>1168101</v>
      </c>
      <c r="K32" s="8" t="s">
        <v>111</v>
      </c>
      <c r="L32" s="23">
        <v>86080</v>
      </c>
      <c r="M32" s="8" t="s">
        <v>111</v>
      </c>
      <c r="N32" s="23">
        <v>73.7</v>
      </c>
      <c r="O32" s="8" t="s">
        <v>111</v>
      </c>
      <c r="P32" s="23">
        <v>6137731</v>
      </c>
      <c r="Q32" s="8" t="s">
        <v>111</v>
      </c>
      <c r="R32" s="23">
        <v>1449828</v>
      </c>
      <c r="S32" s="8" t="s">
        <v>111</v>
      </c>
      <c r="T32" s="23">
        <v>236.2</v>
      </c>
    </row>
    <row r="33" spans="1:20" ht="15.75" x14ac:dyDescent="0.25">
      <c r="A33" s="7" t="s">
        <v>172</v>
      </c>
      <c r="B33" s="6" t="s">
        <v>111</v>
      </c>
      <c r="C33" s="8" t="s">
        <v>111</v>
      </c>
      <c r="D33" s="23">
        <v>7743255</v>
      </c>
      <c r="E33" s="8" t="s">
        <v>111</v>
      </c>
      <c r="F33" s="23">
        <v>1302685</v>
      </c>
      <c r="G33" s="8" t="s">
        <v>111</v>
      </c>
      <c r="H33" s="23">
        <v>168.2</v>
      </c>
      <c r="I33" s="8" t="s">
        <v>111</v>
      </c>
      <c r="J33" s="23">
        <v>2469957</v>
      </c>
      <c r="K33" s="8" t="s">
        <v>111</v>
      </c>
      <c r="L33" s="23">
        <v>173594</v>
      </c>
      <c r="M33" s="8" t="s">
        <v>111</v>
      </c>
      <c r="N33" s="23">
        <v>70.3</v>
      </c>
      <c r="O33" s="8" t="s">
        <v>111</v>
      </c>
      <c r="P33" s="23">
        <v>5273298</v>
      </c>
      <c r="Q33" s="8" t="s">
        <v>111</v>
      </c>
      <c r="R33" s="23">
        <v>1129091</v>
      </c>
      <c r="S33" s="8" t="s">
        <v>111</v>
      </c>
      <c r="T33" s="23">
        <v>214.1</v>
      </c>
    </row>
    <row r="34" spans="1:20" ht="15.75" x14ac:dyDescent="0.25">
      <c r="A34" s="7" t="s">
        <v>173</v>
      </c>
      <c r="B34" s="6" t="s">
        <v>111</v>
      </c>
      <c r="C34" s="8" t="s">
        <v>111</v>
      </c>
      <c r="D34" s="23">
        <v>28071234</v>
      </c>
      <c r="E34" s="8" t="s">
        <v>111</v>
      </c>
      <c r="F34" s="23">
        <v>4356279</v>
      </c>
      <c r="G34" s="8" t="s">
        <v>111</v>
      </c>
      <c r="H34" s="23">
        <v>155.19999999999999</v>
      </c>
      <c r="I34" s="8" t="s">
        <v>111</v>
      </c>
      <c r="J34" s="23">
        <v>4262315</v>
      </c>
      <c r="K34" s="8" t="s">
        <v>111</v>
      </c>
      <c r="L34" s="23">
        <v>224559</v>
      </c>
      <c r="M34" s="8" t="s">
        <v>111</v>
      </c>
      <c r="N34" s="23">
        <v>52.7</v>
      </c>
      <c r="O34" s="8" t="s">
        <v>111</v>
      </c>
      <c r="P34" s="23">
        <v>23808919</v>
      </c>
      <c r="Q34" s="8" t="s">
        <v>111</v>
      </c>
      <c r="R34" s="23">
        <v>4131720</v>
      </c>
      <c r="S34" s="8" t="s">
        <v>111</v>
      </c>
      <c r="T34" s="23">
        <v>173.5</v>
      </c>
    </row>
    <row r="35" spans="1:20" ht="15.75" x14ac:dyDescent="0.25">
      <c r="A35" s="7" t="s">
        <v>174</v>
      </c>
      <c r="B35" s="6" t="s">
        <v>111</v>
      </c>
      <c r="C35" s="8" t="s">
        <v>111</v>
      </c>
      <c r="D35" s="23">
        <v>16361177</v>
      </c>
      <c r="E35" s="8" t="s">
        <v>111</v>
      </c>
      <c r="F35" s="23">
        <v>1600082</v>
      </c>
      <c r="G35" s="8" t="s">
        <v>111</v>
      </c>
      <c r="H35" s="23">
        <v>97.8</v>
      </c>
      <c r="I35" s="8" t="s">
        <v>111</v>
      </c>
      <c r="J35" s="23">
        <v>2059187</v>
      </c>
      <c r="K35" s="8" t="s">
        <v>111</v>
      </c>
      <c r="L35" s="23">
        <v>75729</v>
      </c>
      <c r="M35" s="8" t="s">
        <v>111</v>
      </c>
      <c r="N35" s="23">
        <v>36.799999999999997</v>
      </c>
      <c r="O35" s="8" t="s">
        <v>111</v>
      </c>
      <c r="P35" s="23">
        <v>14301990</v>
      </c>
      <c r="Q35" s="8" t="s">
        <v>111</v>
      </c>
      <c r="R35" s="23">
        <v>1524353</v>
      </c>
      <c r="S35" s="8" t="s">
        <v>111</v>
      </c>
      <c r="T35" s="23">
        <v>106.6</v>
      </c>
    </row>
    <row r="36" spans="1:20" x14ac:dyDescent="0.2">
      <c r="A36" s="17" t="s">
        <v>218</v>
      </c>
    </row>
  </sheetData>
  <mergeCells count="33">
    <mergeCell ref="O10:P10"/>
    <mergeCell ref="Q10:R10"/>
    <mergeCell ref="S10:T10"/>
    <mergeCell ref="M9:N9"/>
    <mergeCell ref="O9:P9"/>
    <mergeCell ref="Q9:R9"/>
    <mergeCell ref="S9:T9"/>
    <mergeCell ref="M10:N10"/>
    <mergeCell ref="C10:D10"/>
    <mergeCell ref="E10:F10"/>
    <mergeCell ref="G10:H10"/>
    <mergeCell ref="I10:J10"/>
    <mergeCell ref="K10:L10"/>
    <mergeCell ref="K9:L9"/>
    <mergeCell ref="A6:B6"/>
    <mergeCell ref="C6:T6"/>
    <mergeCell ref="A7:B7"/>
    <mergeCell ref="C7:T7"/>
    <mergeCell ref="A8:B8"/>
    <mergeCell ref="C8:H8"/>
    <mergeCell ref="I8:N8"/>
    <mergeCell ref="O8:T8"/>
    <mergeCell ref="A9:B9"/>
    <mergeCell ref="C9:D9"/>
    <mergeCell ref="E9:F9"/>
    <mergeCell ref="G9:H9"/>
    <mergeCell ref="I9:J9"/>
    <mergeCell ref="A3:B3"/>
    <mergeCell ref="C3:T3"/>
    <mergeCell ref="A4:B4"/>
    <mergeCell ref="C4:T4"/>
    <mergeCell ref="A5:B5"/>
    <mergeCell ref="C5:T5"/>
  </mergeCells>
  <hyperlinks>
    <hyperlink ref="A2" r:id="rId1" tooltip="Click once to display linked information. Click and hold to select this cell." display="http://dati5.istat.it/OECDStat_Metadata/ShowMetadata.ashx?Dataset=DCSC_TRAMERCIS1&amp;ShowOnWeb=true&amp;Lang=fr" xr:uid="{00000000-0004-0000-1100-000000000000}"/>
    <hyperlink ref="A36" r:id="rId2" display="http://dativ7a.istat.it/index.aspx?DatasetCode=DCSC_TRAMERCIS1" xr:uid="{00000000-0004-0000-1100-0000010000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J25"/>
  <sheetViews>
    <sheetView topLeftCell="A5" workbookViewId="0">
      <selection activeCell="E3" sqref="E3:G3"/>
    </sheetView>
  </sheetViews>
  <sheetFormatPr defaultRowHeight="12.75" x14ac:dyDescent="0.2"/>
  <cols>
    <col min="1" max="1" width="17.140625" customWidth="1"/>
    <col min="2" max="11" width="18.28515625" customWidth="1"/>
  </cols>
  <sheetData>
    <row r="1" spans="1:10" ht="15.75" x14ac:dyDescent="0.25">
      <c r="A1" s="55" t="s">
        <v>229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15.75" x14ac:dyDescent="0.25">
      <c r="A2" s="55"/>
      <c r="B2" s="89" t="s">
        <v>230</v>
      </c>
      <c r="C2" s="90"/>
      <c r="D2" s="90"/>
      <c r="E2" s="90"/>
      <c r="F2" s="90"/>
      <c r="G2" s="90"/>
      <c r="H2" s="90"/>
      <c r="I2" s="54"/>
      <c r="J2" s="54"/>
    </row>
    <row r="3" spans="1:10" x14ac:dyDescent="0.2">
      <c r="A3" s="87"/>
      <c r="B3" s="88" t="s">
        <v>231</v>
      </c>
      <c r="C3" s="88"/>
      <c r="D3" s="88"/>
      <c r="E3" s="88" t="s">
        <v>232</v>
      </c>
      <c r="F3" s="88"/>
      <c r="G3" s="88"/>
      <c r="H3" s="88" t="s">
        <v>233</v>
      </c>
      <c r="I3" s="88"/>
      <c r="J3" s="88"/>
    </row>
    <row r="4" spans="1:10" ht="25.5" x14ac:dyDescent="0.2">
      <c r="A4" s="56" t="s">
        <v>234</v>
      </c>
      <c r="B4" s="56" t="s">
        <v>52</v>
      </c>
      <c r="C4" s="56" t="s">
        <v>235</v>
      </c>
      <c r="D4" s="56" t="s">
        <v>236</v>
      </c>
      <c r="E4" s="56" t="s">
        <v>52</v>
      </c>
      <c r="F4" s="56" t="s">
        <v>235</v>
      </c>
      <c r="G4" s="56" t="s">
        <v>236</v>
      </c>
      <c r="H4" s="56" t="s">
        <v>52</v>
      </c>
      <c r="I4" s="56" t="s">
        <v>235</v>
      </c>
      <c r="J4" s="56" t="s">
        <v>236</v>
      </c>
    </row>
    <row r="5" spans="1:10" x14ac:dyDescent="0.2">
      <c r="A5" s="57" t="s">
        <v>237</v>
      </c>
      <c r="B5" s="58">
        <v>96687268.490999997</v>
      </c>
      <c r="C5" s="58">
        <v>1765384.1059999999</v>
      </c>
      <c r="D5" s="59" t="s">
        <v>238</v>
      </c>
      <c r="E5" s="58">
        <v>273021122.00300002</v>
      </c>
      <c r="F5" s="58">
        <v>6092144.2390000001</v>
      </c>
      <c r="G5" s="59" t="s">
        <v>239</v>
      </c>
      <c r="H5" s="58">
        <v>369708390.49400002</v>
      </c>
      <c r="I5" s="58">
        <v>7857528.3449999997</v>
      </c>
      <c r="J5" s="59" t="s">
        <v>240</v>
      </c>
    </row>
    <row r="6" spans="1:10" x14ac:dyDescent="0.2">
      <c r="A6" s="57" t="s">
        <v>241</v>
      </c>
      <c r="B6" s="58">
        <v>20416821.947999999</v>
      </c>
      <c r="C6" s="58">
        <v>1422254.7309999999</v>
      </c>
      <c r="D6" s="59" t="s">
        <v>242</v>
      </c>
      <c r="E6" s="58">
        <v>145325744.38499999</v>
      </c>
      <c r="F6" s="58">
        <v>10399657.077</v>
      </c>
      <c r="G6" s="59" t="s">
        <v>243</v>
      </c>
      <c r="H6" s="58">
        <v>165742566.333</v>
      </c>
      <c r="I6" s="58">
        <v>11821911.808</v>
      </c>
      <c r="J6" s="59" t="s">
        <v>244</v>
      </c>
    </row>
    <row r="7" spans="1:10" x14ac:dyDescent="0.2">
      <c r="A7" s="57" t="s">
        <v>245</v>
      </c>
      <c r="B7" s="58">
        <v>8210391.0789999999</v>
      </c>
      <c r="C7" s="58">
        <v>979316.35699999996</v>
      </c>
      <c r="D7" s="59" t="s">
        <v>246</v>
      </c>
      <c r="E7" s="58">
        <v>93461366.723000005</v>
      </c>
      <c r="F7" s="58">
        <v>11438655.280999999</v>
      </c>
      <c r="G7" s="59" t="s">
        <v>247</v>
      </c>
      <c r="H7" s="58">
        <v>101671757.802</v>
      </c>
      <c r="I7" s="58">
        <v>12417971.638</v>
      </c>
      <c r="J7" s="59" t="s">
        <v>248</v>
      </c>
    </row>
    <row r="8" spans="1:10" x14ac:dyDescent="0.2">
      <c r="A8" s="57" t="s">
        <v>249</v>
      </c>
      <c r="B8" s="58">
        <v>4847096.534</v>
      </c>
      <c r="C8" s="58">
        <v>831647.25</v>
      </c>
      <c r="D8" s="59" t="s">
        <v>250</v>
      </c>
      <c r="E8" s="58">
        <v>73092338.758000001</v>
      </c>
      <c r="F8" s="58">
        <v>12499596.342</v>
      </c>
      <c r="G8" s="59" t="s">
        <v>251</v>
      </c>
      <c r="H8" s="58">
        <v>77939435.291999996</v>
      </c>
      <c r="I8" s="58">
        <v>13331243.592</v>
      </c>
      <c r="J8" s="59" t="s">
        <v>252</v>
      </c>
    </row>
    <row r="9" spans="1:10" x14ac:dyDescent="0.2">
      <c r="A9" s="57" t="s">
        <v>253</v>
      </c>
      <c r="B9" s="58">
        <v>4036620.2459999998</v>
      </c>
      <c r="C9" s="58">
        <v>973943.67500000005</v>
      </c>
      <c r="D9" s="59" t="s">
        <v>254</v>
      </c>
      <c r="E9" s="58">
        <v>90099512.498999998</v>
      </c>
      <c r="F9" s="58">
        <v>21882925.410999998</v>
      </c>
      <c r="G9" s="59" t="s">
        <v>255</v>
      </c>
      <c r="H9" s="58">
        <v>94136132.745000005</v>
      </c>
      <c r="I9" s="58">
        <v>22856869.085999999</v>
      </c>
      <c r="J9" s="59" t="s">
        <v>256</v>
      </c>
    </row>
    <row r="10" spans="1:10" x14ac:dyDescent="0.2">
      <c r="A10" s="57" t="s">
        <v>257</v>
      </c>
      <c r="B10" s="58">
        <v>1290202.733</v>
      </c>
      <c r="C10" s="58">
        <v>410271.66399999999</v>
      </c>
      <c r="D10" s="59" t="s">
        <v>258</v>
      </c>
      <c r="E10" s="58">
        <v>42385675.745999999</v>
      </c>
      <c r="F10" s="58">
        <v>14470510.532</v>
      </c>
      <c r="G10" s="59" t="s">
        <v>259</v>
      </c>
      <c r="H10" s="58">
        <v>43675878.479000002</v>
      </c>
      <c r="I10" s="58">
        <v>14880782.196</v>
      </c>
      <c r="J10" s="59" t="s">
        <v>260</v>
      </c>
    </row>
    <row r="11" spans="1:10" x14ac:dyDescent="0.2">
      <c r="A11" s="57" t="s">
        <v>261</v>
      </c>
      <c r="B11" s="58">
        <v>352597.30099999998</v>
      </c>
      <c r="C11" s="58">
        <v>151381.245</v>
      </c>
      <c r="D11" s="59" t="s">
        <v>262</v>
      </c>
      <c r="E11" s="58">
        <v>18194528.534000002</v>
      </c>
      <c r="F11" s="58">
        <v>8090009.216</v>
      </c>
      <c r="G11" s="59" t="s">
        <v>263</v>
      </c>
      <c r="H11" s="58">
        <v>18547125.835000001</v>
      </c>
      <c r="I11" s="58">
        <v>8241390.4610000001</v>
      </c>
      <c r="J11" s="59" t="s">
        <v>264</v>
      </c>
    </row>
    <row r="12" spans="1:10" x14ac:dyDescent="0.2">
      <c r="A12" s="57" t="s">
        <v>265</v>
      </c>
      <c r="B12" s="58">
        <v>520703.34</v>
      </c>
      <c r="C12" s="58">
        <v>339009.32500000001</v>
      </c>
      <c r="D12" s="59" t="s">
        <v>266</v>
      </c>
      <c r="E12" s="58">
        <v>36923786.931999996</v>
      </c>
      <c r="F12" s="58">
        <v>26357071.267999999</v>
      </c>
      <c r="G12" s="59" t="s">
        <v>267</v>
      </c>
      <c r="H12" s="58">
        <v>37444490.272</v>
      </c>
      <c r="I12" s="58">
        <v>26696080.592999998</v>
      </c>
      <c r="J12" s="59" t="s">
        <v>268</v>
      </c>
    </row>
    <row r="13" spans="1:10" x14ac:dyDescent="0.2">
      <c r="A13" s="57" t="s">
        <v>269</v>
      </c>
      <c r="B13" s="58">
        <v>136361701.67199999</v>
      </c>
      <c r="C13" s="58">
        <v>6873208.3530000001</v>
      </c>
      <c r="D13" s="59" t="s">
        <v>270</v>
      </c>
      <c r="E13" s="58">
        <v>772504075.58000004</v>
      </c>
      <c r="F13" s="58">
        <v>111230569.366</v>
      </c>
      <c r="G13" s="59" t="s">
        <v>271</v>
      </c>
      <c r="H13" s="58">
        <v>908865777.25199997</v>
      </c>
      <c r="I13" s="58">
        <v>118103777.719</v>
      </c>
      <c r="J13" s="59" t="s">
        <v>272</v>
      </c>
    </row>
    <row r="14" spans="1:10" ht="15" x14ac:dyDescent="0.25">
      <c r="A14" s="54"/>
      <c r="B14" s="91" t="s">
        <v>273</v>
      </c>
      <c r="C14" s="92"/>
      <c r="D14" s="92"/>
      <c r="E14" s="92"/>
      <c r="F14" s="92"/>
      <c r="G14" s="92"/>
      <c r="H14" s="92"/>
      <c r="I14" s="54"/>
      <c r="J14" s="54"/>
    </row>
    <row r="15" spans="1:10" x14ac:dyDescent="0.2">
      <c r="A15" s="60"/>
      <c r="B15" s="88" t="s">
        <v>231</v>
      </c>
      <c r="C15" s="88"/>
      <c r="D15" s="88"/>
      <c r="E15" s="88" t="s">
        <v>232</v>
      </c>
      <c r="F15" s="88"/>
      <c r="G15" s="88"/>
      <c r="H15" s="88" t="s">
        <v>233</v>
      </c>
      <c r="I15" s="88"/>
      <c r="J15" s="88"/>
    </row>
    <row r="16" spans="1:10" ht="25.5" x14ac:dyDescent="0.2">
      <c r="A16" s="56" t="s">
        <v>234</v>
      </c>
      <c r="B16" s="56" t="s">
        <v>52</v>
      </c>
      <c r="C16" s="56" t="s">
        <v>235</v>
      </c>
      <c r="D16" s="56" t="s">
        <v>236</v>
      </c>
      <c r="E16" s="56" t="s">
        <v>52</v>
      </c>
      <c r="F16" s="56" t="s">
        <v>235</v>
      </c>
      <c r="G16" s="56" t="s">
        <v>236</v>
      </c>
      <c r="H16" s="56" t="s">
        <v>52</v>
      </c>
      <c r="I16" s="56" t="s">
        <v>235</v>
      </c>
      <c r="J16" s="56" t="s">
        <v>236</v>
      </c>
    </row>
    <row r="17" spans="1:10" x14ac:dyDescent="0.2">
      <c r="A17" s="57" t="s">
        <v>237</v>
      </c>
      <c r="B17" s="58">
        <v>242513.90400000001</v>
      </c>
      <c r="C17" s="58">
        <v>4906.1710000000003</v>
      </c>
      <c r="D17" s="59" t="s">
        <v>274</v>
      </c>
      <c r="E17" s="58">
        <v>727687.10499999998</v>
      </c>
      <c r="F17" s="58">
        <v>21587.278999999999</v>
      </c>
      <c r="G17" s="59" t="s">
        <v>275</v>
      </c>
      <c r="H17" s="58">
        <v>970201.00899999996</v>
      </c>
      <c r="I17" s="58">
        <v>26493.45</v>
      </c>
      <c r="J17" s="59" t="s">
        <v>276</v>
      </c>
    </row>
    <row r="18" spans="1:10" x14ac:dyDescent="0.2">
      <c r="A18" s="57" t="s">
        <v>241</v>
      </c>
      <c r="B18" s="58">
        <v>164831.948</v>
      </c>
      <c r="C18" s="58">
        <v>12460.286</v>
      </c>
      <c r="D18" s="59" t="s">
        <v>277</v>
      </c>
      <c r="E18" s="58">
        <v>1213701</v>
      </c>
      <c r="F18" s="58">
        <v>88335.282999999996</v>
      </c>
      <c r="G18" s="59" t="s">
        <v>278</v>
      </c>
      <c r="H18" s="58">
        <v>1378532.9480000001</v>
      </c>
      <c r="I18" s="58">
        <v>100795.569</v>
      </c>
      <c r="J18" s="59" t="s">
        <v>279</v>
      </c>
    </row>
    <row r="19" spans="1:10" x14ac:dyDescent="0.2">
      <c r="A19" s="57" t="s">
        <v>245</v>
      </c>
      <c r="B19" s="58">
        <v>39096.519</v>
      </c>
      <c r="C19" s="58">
        <v>4492.6030000000001</v>
      </c>
      <c r="D19" s="59" t="s">
        <v>280</v>
      </c>
      <c r="E19" s="58">
        <v>671442.375</v>
      </c>
      <c r="F19" s="58">
        <v>83121.206999999995</v>
      </c>
      <c r="G19" s="59" t="s">
        <v>281</v>
      </c>
      <c r="H19" s="58">
        <v>710538.89399999997</v>
      </c>
      <c r="I19" s="58">
        <v>87613.81</v>
      </c>
      <c r="J19" s="59" t="s">
        <v>282</v>
      </c>
    </row>
    <row r="20" spans="1:10" x14ac:dyDescent="0.2">
      <c r="A20" s="57" t="s">
        <v>249</v>
      </c>
      <c r="B20" s="58">
        <v>54141.748</v>
      </c>
      <c r="C20" s="58">
        <v>9392.5390000000007</v>
      </c>
      <c r="D20" s="59" t="s">
        <v>283</v>
      </c>
      <c r="E20" s="58">
        <v>1117560.4909999999</v>
      </c>
      <c r="F20" s="58">
        <v>205081.82399999999</v>
      </c>
      <c r="G20" s="59" t="s">
        <v>284</v>
      </c>
      <c r="H20" s="58">
        <v>1171702.2390000001</v>
      </c>
      <c r="I20" s="58">
        <v>214474.36300000001</v>
      </c>
      <c r="J20" s="59" t="s">
        <v>285</v>
      </c>
    </row>
    <row r="21" spans="1:10" x14ac:dyDescent="0.2">
      <c r="A21" s="57" t="s">
        <v>253</v>
      </c>
      <c r="B21" s="58">
        <v>74573.678</v>
      </c>
      <c r="C21" s="58">
        <v>17237.937999999998</v>
      </c>
      <c r="D21" s="59" t="s">
        <v>286</v>
      </c>
      <c r="E21" s="58">
        <v>2330695.9219999998</v>
      </c>
      <c r="F21" s="58">
        <v>604080.29</v>
      </c>
      <c r="G21" s="59" t="s">
        <v>287</v>
      </c>
      <c r="H21" s="58">
        <v>2405269.6</v>
      </c>
      <c r="I21" s="58">
        <v>621318.228</v>
      </c>
      <c r="J21" s="59" t="s">
        <v>288</v>
      </c>
    </row>
    <row r="22" spans="1:10" x14ac:dyDescent="0.2">
      <c r="A22" s="57" t="s">
        <v>257</v>
      </c>
      <c r="B22" s="58">
        <v>40625.071000000004</v>
      </c>
      <c r="C22" s="58">
        <v>15495.291999999999</v>
      </c>
      <c r="D22" s="59" t="s">
        <v>289</v>
      </c>
      <c r="E22" s="58">
        <v>2204202.3650000002</v>
      </c>
      <c r="F22" s="58">
        <v>778731.47600000002</v>
      </c>
      <c r="G22" s="59" t="s">
        <v>290</v>
      </c>
      <c r="H22" s="58">
        <v>2244827.4360000002</v>
      </c>
      <c r="I22" s="58">
        <v>794226.76800000004</v>
      </c>
      <c r="J22" s="59" t="s">
        <v>291</v>
      </c>
    </row>
    <row r="23" spans="1:10" x14ac:dyDescent="0.2">
      <c r="A23" s="57" t="s">
        <v>261</v>
      </c>
      <c r="B23" s="58">
        <v>7450.8580000000002</v>
      </c>
      <c r="C23" s="58">
        <v>3268.585</v>
      </c>
      <c r="D23" s="59" t="s">
        <v>292</v>
      </c>
      <c r="E23" s="58">
        <v>3130307.3790000002</v>
      </c>
      <c r="F23" s="58">
        <v>1429162.949</v>
      </c>
      <c r="G23" s="59" t="s">
        <v>293</v>
      </c>
      <c r="H23" s="58">
        <v>3137758.2370000002</v>
      </c>
      <c r="I23" s="58">
        <v>1432431.534</v>
      </c>
      <c r="J23" s="59" t="s">
        <v>294</v>
      </c>
    </row>
    <row r="24" spans="1:10" x14ac:dyDescent="0.2">
      <c r="A24" s="57" t="s">
        <v>265</v>
      </c>
      <c r="B24" s="58">
        <v>58290.506999999998</v>
      </c>
      <c r="C24" s="58">
        <v>61104.688000000002</v>
      </c>
      <c r="D24" s="59" t="s">
        <v>295</v>
      </c>
      <c r="E24" s="58">
        <v>12658435.687000001</v>
      </c>
      <c r="F24" s="58">
        <v>11779745.949999999</v>
      </c>
      <c r="G24" s="59" t="s">
        <v>296</v>
      </c>
      <c r="H24" s="58">
        <v>12716726.194</v>
      </c>
      <c r="I24" s="58">
        <v>11840850.638</v>
      </c>
      <c r="J24" s="59" t="s">
        <v>297</v>
      </c>
    </row>
    <row r="25" spans="1:10" ht="25.5" x14ac:dyDescent="0.2">
      <c r="A25" s="57" t="s">
        <v>298</v>
      </c>
      <c r="B25" s="58">
        <v>681524.23300000001</v>
      </c>
      <c r="C25" s="58">
        <v>128358.102</v>
      </c>
      <c r="D25" s="59" t="s">
        <v>299</v>
      </c>
      <c r="E25" s="58">
        <v>24054032.324000001</v>
      </c>
      <c r="F25" s="58">
        <v>14989846.257999999</v>
      </c>
      <c r="G25" s="59" t="s">
        <v>300</v>
      </c>
      <c r="H25" s="58">
        <v>24735556.557</v>
      </c>
      <c r="I25" s="58">
        <v>15118204.359999999</v>
      </c>
      <c r="J25" s="59" t="s">
        <v>301</v>
      </c>
    </row>
  </sheetData>
  <mergeCells count="9">
    <mergeCell ref="B2:H2"/>
    <mergeCell ref="B14:H14"/>
    <mergeCell ref="A3"/>
    <mergeCell ref="B3:D3"/>
    <mergeCell ref="E3:G3"/>
    <mergeCell ref="H3:J3"/>
    <mergeCell ref="B15:D15"/>
    <mergeCell ref="E15:G15"/>
    <mergeCell ref="H15:J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9"/>
  <sheetViews>
    <sheetView topLeftCell="A5" workbookViewId="0">
      <selection activeCell="E11" sqref="E11"/>
    </sheetView>
  </sheetViews>
  <sheetFormatPr defaultRowHeight="12.75" x14ac:dyDescent="0.2"/>
  <cols>
    <col min="1" max="2" width="26.5703125" customWidth="1"/>
    <col min="3" max="3" width="2.42578125" customWidth="1"/>
    <col min="4" max="4" width="4.42578125" customWidth="1"/>
    <col min="6" max="6" width="4.42578125" customWidth="1"/>
    <col min="8" max="8" width="4.42578125" customWidth="1"/>
    <col min="10" max="10" width="4.42578125" customWidth="1"/>
    <col min="12" max="12" width="4.42578125" customWidth="1"/>
    <col min="14" max="14" width="4.42578125" customWidth="1"/>
    <col min="16" max="16" width="4.42578125" customWidth="1"/>
    <col min="18" max="18" width="4.42578125" customWidth="1"/>
    <col min="20" max="20" width="4.42578125" customWidth="1"/>
  </cols>
  <sheetData>
    <row r="1" spans="1:21" hidden="1" x14ac:dyDescent="0.2">
      <c r="A1" s="3" t="e">
        <f ca="1">DotStatQuery(B1)</f>
        <v>#NAME?</v>
      </c>
      <c r="B1" s="3" t="s">
        <v>96</v>
      </c>
    </row>
    <row r="2" spans="1:21" ht="34.5" x14ac:dyDescent="0.2">
      <c r="A2" s="4" t="s">
        <v>97</v>
      </c>
    </row>
    <row r="3" spans="1:21" x14ac:dyDescent="0.2">
      <c r="A3" s="104" t="s">
        <v>98</v>
      </c>
      <c r="B3" s="105"/>
      <c r="C3" s="106"/>
      <c r="D3" s="107" t="s">
        <v>35</v>
      </c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9"/>
    </row>
    <row r="4" spans="1:21" x14ac:dyDescent="0.2">
      <c r="A4" s="104" t="s">
        <v>99</v>
      </c>
      <c r="B4" s="105"/>
      <c r="C4" s="106"/>
      <c r="D4" s="107" t="s">
        <v>100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9"/>
    </row>
    <row r="5" spans="1:21" x14ac:dyDescent="0.2">
      <c r="A5" s="104" t="s">
        <v>101</v>
      </c>
      <c r="B5" s="105"/>
      <c r="C5" s="106"/>
      <c r="D5" s="110" t="str">
        <f>D37</f>
        <v>2019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2"/>
    </row>
    <row r="6" spans="1:21" x14ac:dyDescent="0.2">
      <c r="A6" s="98" t="s">
        <v>102</v>
      </c>
      <c r="B6" s="99"/>
      <c r="C6" s="100"/>
      <c r="D6" s="101" t="s">
        <v>100</v>
      </c>
      <c r="E6" s="102"/>
      <c r="F6" s="102"/>
      <c r="G6" s="102"/>
      <c r="H6" s="102"/>
      <c r="I6" s="103"/>
      <c r="J6" s="101" t="s">
        <v>103</v>
      </c>
      <c r="K6" s="102"/>
      <c r="L6" s="102"/>
      <c r="M6" s="102"/>
      <c r="N6" s="102"/>
      <c r="O6" s="103"/>
      <c r="P6" s="101" t="s">
        <v>104</v>
      </c>
      <c r="Q6" s="102"/>
      <c r="R6" s="102"/>
      <c r="S6" s="102"/>
      <c r="T6" s="102"/>
      <c r="U6" s="103"/>
    </row>
    <row r="7" spans="1:21" ht="42" customHeight="1" x14ac:dyDescent="0.2">
      <c r="A7" s="98" t="s">
        <v>105</v>
      </c>
      <c r="B7" s="99"/>
      <c r="C7" s="100"/>
      <c r="D7" s="101" t="s">
        <v>106</v>
      </c>
      <c r="E7" s="103"/>
      <c r="F7" s="101" t="s">
        <v>107</v>
      </c>
      <c r="G7" s="103"/>
      <c r="H7" s="101" t="s">
        <v>108</v>
      </c>
      <c r="I7" s="103"/>
      <c r="J7" s="101" t="s">
        <v>106</v>
      </c>
      <c r="K7" s="103"/>
      <c r="L7" s="101" t="s">
        <v>107</v>
      </c>
      <c r="M7" s="103"/>
      <c r="N7" s="101" t="s">
        <v>108</v>
      </c>
      <c r="O7" s="103"/>
      <c r="P7" s="101" t="s">
        <v>106</v>
      </c>
      <c r="Q7" s="103"/>
      <c r="R7" s="101" t="s">
        <v>107</v>
      </c>
      <c r="S7" s="103"/>
      <c r="T7" s="101" t="s">
        <v>108</v>
      </c>
      <c r="U7" s="103"/>
    </row>
    <row r="8" spans="1:21" ht="13.5" x14ac:dyDescent="0.25">
      <c r="A8" s="5" t="s">
        <v>109</v>
      </c>
      <c r="B8" s="5" t="s">
        <v>110</v>
      </c>
      <c r="C8" s="6" t="s">
        <v>111</v>
      </c>
      <c r="D8" s="96" t="s">
        <v>111</v>
      </c>
      <c r="E8" s="97"/>
      <c r="F8" s="96" t="s">
        <v>111</v>
      </c>
      <c r="G8" s="97"/>
      <c r="H8" s="96" t="s">
        <v>111</v>
      </c>
      <c r="I8" s="97"/>
      <c r="J8" s="96" t="s">
        <v>111</v>
      </c>
      <c r="K8" s="97"/>
      <c r="L8" s="96" t="s">
        <v>111</v>
      </c>
      <c r="M8" s="97"/>
      <c r="N8" s="96" t="s">
        <v>111</v>
      </c>
      <c r="O8" s="97"/>
      <c r="P8" s="96" t="s">
        <v>111</v>
      </c>
      <c r="Q8" s="97"/>
      <c r="R8" s="96" t="s">
        <v>111</v>
      </c>
      <c r="S8" s="97"/>
      <c r="T8" s="96" t="s">
        <v>111</v>
      </c>
      <c r="U8" s="97"/>
    </row>
    <row r="9" spans="1:21" ht="15.75" x14ac:dyDescent="0.25">
      <c r="A9" s="93" t="s">
        <v>112</v>
      </c>
      <c r="B9" s="7" t="s">
        <v>113</v>
      </c>
      <c r="C9" s="6" t="s">
        <v>111</v>
      </c>
      <c r="D9" s="8" t="s">
        <v>111</v>
      </c>
      <c r="E9" s="9">
        <f>E41</f>
        <v>398944738</v>
      </c>
      <c r="F9" s="8" t="s">
        <v>111</v>
      </c>
      <c r="G9" s="9">
        <f>G41</f>
        <v>8071592</v>
      </c>
      <c r="H9" s="8" t="s">
        <v>111</v>
      </c>
      <c r="I9" s="9">
        <f>I41</f>
        <v>20.23</v>
      </c>
      <c r="J9" s="8" t="s">
        <v>111</v>
      </c>
      <c r="K9" s="9">
        <f>K41</f>
        <v>106823771</v>
      </c>
      <c r="L9" s="8" t="s">
        <v>111</v>
      </c>
      <c r="M9" s="9">
        <f>M41</f>
        <v>1908428</v>
      </c>
      <c r="N9" s="8" t="s">
        <v>111</v>
      </c>
      <c r="O9" s="9">
        <f>O41</f>
        <v>17.87</v>
      </c>
      <c r="P9" s="8" t="s">
        <v>111</v>
      </c>
      <c r="Q9" s="9">
        <f>Q41</f>
        <v>292120968</v>
      </c>
      <c r="R9" s="8" t="s">
        <v>111</v>
      </c>
      <c r="S9" s="9">
        <f>S41</f>
        <v>6163164</v>
      </c>
      <c r="T9" s="8" t="s">
        <v>111</v>
      </c>
      <c r="U9" s="9">
        <f>U41</f>
        <v>21.1</v>
      </c>
    </row>
    <row r="10" spans="1:21" ht="15.75" x14ac:dyDescent="0.25">
      <c r="A10" s="94"/>
      <c r="B10" s="7" t="s">
        <v>41</v>
      </c>
      <c r="C10" s="6" t="s">
        <v>111</v>
      </c>
      <c r="D10" s="10" t="s">
        <v>111</v>
      </c>
      <c r="E10" s="9">
        <f t="shared" ref="E10:G17" si="0">E42</f>
        <v>169179092</v>
      </c>
      <c r="F10" s="10" t="s">
        <v>111</v>
      </c>
      <c r="G10" s="9">
        <f t="shared" si="0"/>
        <v>12041688</v>
      </c>
      <c r="H10" s="10" t="s">
        <v>111</v>
      </c>
      <c r="I10" s="9">
        <f t="shared" ref="I10" si="1">I42</f>
        <v>71.180000000000007</v>
      </c>
      <c r="J10" s="10" t="s">
        <v>111</v>
      </c>
      <c r="K10" s="9">
        <f t="shared" ref="K10" si="2">K42</f>
        <v>21216717</v>
      </c>
      <c r="L10" s="10" t="s">
        <v>111</v>
      </c>
      <c r="M10" s="9">
        <f t="shared" ref="M10" si="3">M42</f>
        <v>1460606</v>
      </c>
      <c r="N10" s="10" t="s">
        <v>111</v>
      </c>
      <c r="O10" s="9">
        <f t="shared" ref="O10" si="4">O42</f>
        <v>68.84</v>
      </c>
      <c r="P10" s="10" t="s">
        <v>111</v>
      </c>
      <c r="Q10" s="9">
        <f t="shared" ref="Q10" si="5">Q42</f>
        <v>147962375</v>
      </c>
      <c r="R10" s="10" t="s">
        <v>111</v>
      </c>
      <c r="S10" s="9">
        <f t="shared" ref="S10" si="6">S42</f>
        <v>10581083</v>
      </c>
      <c r="T10" s="10" t="s">
        <v>111</v>
      </c>
      <c r="U10" s="9">
        <f t="shared" ref="U10" si="7">U42</f>
        <v>71.510000000000005</v>
      </c>
    </row>
    <row r="11" spans="1:21" ht="15.75" x14ac:dyDescent="0.25">
      <c r="A11" s="94"/>
      <c r="B11" s="7" t="s">
        <v>42</v>
      </c>
      <c r="C11" s="6" t="s">
        <v>111</v>
      </c>
      <c r="D11" s="8" t="s">
        <v>111</v>
      </c>
      <c r="E11" s="9">
        <f t="shared" si="0"/>
        <v>102878155</v>
      </c>
      <c r="F11" s="8" t="s">
        <v>111</v>
      </c>
      <c r="G11" s="9">
        <f t="shared" si="0"/>
        <v>12585359</v>
      </c>
      <c r="H11" s="8" t="s">
        <v>111</v>
      </c>
      <c r="I11" s="9">
        <f t="shared" ref="I11" si="8">I43</f>
        <v>122.33</v>
      </c>
      <c r="J11" s="8" t="s">
        <v>111</v>
      </c>
      <c r="K11" s="9">
        <f t="shared" ref="K11" si="9">K43</f>
        <v>8914223</v>
      </c>
      <c r="L11" s="8" t="s">
        <v>111</v>
      </c>
      <c r="M11" s="9">
        <f t="shared" ref="M11" si="10">M43</f>
        <v>1067661</v>
      </c>
      <c r="N11" s="8" t="s">
        <v>111</v>
      </c>
      <c r="O11" s="9">
        <f t="shared" ref="O11" si="11">O43</f>
        <v>119.77</v>
      </c>
      <c r="P11" s="8" t="s">
        <v>111</v>
      </c>
      <c r="Q11" s="9">
        <f t="shared" ref="Q11" si="12">Q43</f>
        <v>93963931</v>
      </c>
      <c r="R11" s="8" t="s">
        <v>111</v>
      </c>
      <c r="S11" s="9">
        <f t="shared" ref="S11" si="13">S43</f>
        <v>11517698</v>
      </c>
      <c r="T11" s="8" t="s">
        <v>111</v>
      </c>
      <c r="U11" s="9">
        <f t="shared" ref="U11" si="14">U43</f>
        <v>122.58</v>
      </c>
    </row>
    <row r="12" spans="1:21" ht="15.75" x14ac:dyDescent="0.25">
      <c r="A12" s="94"/>
      <c r="B12" s="7" t="s">
        <v>43</v>
      </c>
      <c r="C12" s="6" t="s">
        <v>111</v>
      </c>
      <c r="D12" s="10" t="s">
        <v>111</v>
      </c>
      <c r="E12" s="9">
        <f t="shared" si="0"/>
        <v>79130770</v>
      </c>
      <c r="F12" s="10" t="s">
        <v>111</v>
      </c>
      <c r="G12" s="9">
        <f t="shared" si="0"/>
        <v>13477603</v>
      </c>
      <c r="H12" s="10" t="s">
        <v>111</v>
      </c>
      <c r="I12" s="9">
        <f t="shared" ref="I12" si="15">I44</f>
        <v>170.32</v>
      </c>
      <c r="J12" s="10" t="s">
        <v>111</v>
      </c>
      <c r="K12" s="9">
        <f t="shared" ref="K12" si="16">K44</f>
        <v>4037756</v>
      </c>
      <c r="L12" s="10" t="s">
        <v>111</v>
      </c>
      <c r="M12" s="9">
        <f t="shared" ref="M12" si="17">M44</f>
        <v>674711</v>
      </c>
      <c r="N12" s="10" t="s">
        <v>111</v>
      </c>
      <c r="O12" s="9">
        <f t="shared" ref="O12" si="18">O44</f>
        <v>167.1</v>
      </c>
      <c r="P12" s="10" t="s">
        <v>111</v>
      </c>
      <c r="Q12" s="9">
        <f t="shared" ref="Q12" si="19">Q44</f>
        <v>75093014</v>
      </c>
      <c r="R12" s="10" t="s">
        <v>111</v>
      </c>
      <c r="S12" s="9">
        <f t="shared" ref="S12" si="20">S44</f>
        <v>12802892</v>
      </c>
      <c r="T12" s="10" t="s">
        <v>111</v>
      </c>
      <c r="U12" s="9">
        <f t="shared" ref="U12" si="21">U44</f>
        <v>170.49</v>
      </c>
    </row>
    <row r="13" spans="1:21" ht="15.75" x14ac:dyDescent="0.25">
      <c r="A13" s="94"/>
      <c r="B13" s="7" t="s">
        <v>44</v>
      </c>
      <c r="C13" s="6" t="s">
        <v>111</v>
      </c>
      <c r="D13" s="8" t="s">
        <v>111</v>
      </c>
      <c r="E13" s="9">
        <f t="shared" si="0"/>
        <v>98596571</v>
      </c>
      <c r="F13" s="8" t="s">
        <v>111</v>
      </c>
      <c r="G13" s="9">
        <f t="shared" si="0"/>
        <v>23941719</v>
      </c>
      <c r="H13" s="8" t="s">
        <v>111</v>
      </c>
      <c r="I13" s="9">
        <f t="shared" ref="I13" si="22">I45</f>
        <v>242.83</v>
      </c>
      <c r="J13" s="8" t="s">
        <v>111</v>
      </c>
      <c r="K13" s="9">
        <f t="shared" ref="K13" si="23">K45</f>
        <v>4042121</v>
      </c>
      <c r="L13" s="8" t="s">
        <v>111</v>
      </c>
      <c r="M13" s="9">
        <f t="shared" ref="M13" si="24">M45</f>
        <v>949655</v>
      </c>
      <c r="N13" s="8" t="s">
        <v>111</v>
      </c>
      <c r="O13" s="9">
        <f t="shared" ref="O13" si="25">O45</f>
        <v>234.94</v>
      </c>
      <c r="P13" s="8" t="s">
        <v>111</v>
      </c>
      <c r="Q13" s="9">
        <f t="shared" ref="Q13" si="26">Q45</f>
        <v>94554450</v>
      </c>
      <c r="R13" s="8" t="s">
        <v>111</v>
      </c>
      <c r="S13" s="9">
        <f t="shared" ref="S13" si="27">S45</f>
        <v>22992064</v>
      </c>
      <c r="T13" s="8" t="s">
        <v>111</v>
      </c>
      <c r="U13" s="9">
        <f t="shared" ref="U13" si="28">U45</f>
        <v>243.16</v>
      </c>
    </row>
    <row r="14" spans="1:21" ht="15.75" x14ac:dyDescent="0.25">
      <c r="A14" s="94"/>
      <c r="B14" s="7" t="s">
        <v>45</v>
      </c>
      <c r="C14" s="6" t="s">
        <v>111</v>
      </c>
      <c r="D14" s="10" t="s">
        <v>111</v>
      </c>
      <c r="E14" s="9">
        <f t="shared" si="0"/>
        <v>44972555</v>
      </c>
      <c r="F14" s="10" t="s">
        <v>111</v>
      </c>
      <c r="G14" s="9">
        <f t="shared" si="0"/>
        <v>15307521</v>
      </c>
      <c r="H14" s="10" t="s">
        <v>111</v>
      </c>
      <c r="I14" s="9">
        <f t="shared" ref="I14" si="29">I46</f>
        <v>340.37</v>
      </c>
      <c r="J14" s="10" t="s">
        <v>111</v>
      </c>
      <c r="K14" s="9">
        <f t="shared" ref="K14" si="30">K46</f>
        <v>1210867</v>
      </c>
      <c r="L14" s="10" t="s">
        <v>111</v>
      </c>
      <c r="M14" s="9">
        <f t="shared" ref="M14" si="31">M46</f>
        <v>394848</v>
      </c>
      <c r="N14" s="10" t="s">
        <v>111</v>
      </c>
      <c r="O14" s="9">
        <f t="shared" ref="O14" si="32">O46</f>
        <v>326.08999999999997</v>
      </c>
      <c r="P14" s="10" t="s">
        <v>111</v>
      </c>
      <c r="Q14" s="9">
        <f t="shared" ref="Q14" si="33">Q46</f>
        <v>43761688</v>
      </c>
      <c r="R14" s="10" t="s">
        <v>111</v>
      </c>
      <c r="S14" s="9">
        <f t="shared" ref="S14" si="34">S46</f>
        <v>14912674</v>
      </c>
      <c r="T14" s="10" t="s">
        <v>111</v>
      </c>
      <c r="U14" s="9">
        <f t="shared" ref="U14" si="35">U46</f>
        <v>340.77</v>
      </c>
    </row>
    <row r="15" spans="1:21" ht="15.75" x14ac:dyDescent="0.25">
      <c r="A15" s="94"/>
      <c r="B15" s="7" t="s">
        <v>46</v>
      </c>
      <c r="C15" s="6" t="s">
        <v>111</v>
      </c>
      <c r="D15" s="8" t="s">
        <v>111</v>
      </c>
      <c r="E15" s="9">
        <f t="shared" si="0"/>
        <v>20134587</v>
      </c>
      <c r="F15" s="8" t="s">
        <v>111</v>
      </c>
      <c r="G15" s="9">
        <f t="shared" si="0"/>
        <v>8973788</v>
      </c>
      <c r="H15" s="8" t="s">
        <v>111</v>
      </c>
      <c r="I15" s="9">
        <f t="shared" ref="I15" si="36">I47</f>
        <v>445.69</v>
      </c>
      <c r="J15" s="8" t="s">
        <v>111</v>
      </c>
      <c r="K15" s="9">
        <f t="shared" ref="K15" si="37">K47</f>
        <v>448320</v>
      </c>
      <c r="L15" s="8" t="s">
        <v>111</v>
      </c>
      <c r="M15" s="9">
        <f t="shared" ref="M15" si="38">M47</f>
        <v>194867</v>
      </c>
      <c r="N15" s="8" t="s">
        <v>111</v>
      </c>
      <c r="O15" s="9">
        <f t="shared" ref="O15" si="39">O47</f>
        <v>434.66</v>
      </c>
      <c r="P15" s="8" t="s">
        <v>111</v>
      </c>
      <c r="Q15" s="9">
        <f t="shared" ref="Q15" si="40">Q47</f>
        <v>19686267</v>
      </c>
      <c r="R15" s="8" t="s">
        <v>111</v>
      </c>
      <c r="S15" s="9">
        <f t="shared" ref="S15" si="41">S47</f>
        <v>8778921</v>
      </c>
      <c r="T15" s="8" t="s">
        <v>111</v>
      </c>
      <c r="U15" s="9">
        <f t="shared" ref="U15" si="42">U47</f>
        <v>445.94</v>
      </c>
    </row>
    <row r="16" spans="1:21" ht="15.75" x14ac:dyDescent="0.25">
      <c r="A16" s="94"/>
      <c r="B16" s="7" t="s">
        <v>114</v>
      </c>
      <c r="C16" s="6" t="s">
        <v>111</v>
      </c>
      <c r="D16" s="10" t="s">
        <v>111</v>
      </c>
      <c r="E16" s="9">
        <f t="shared" si="0"/>
        <v>39877419</v>
      </c>
      <c r="F16" s="10" t="s">
        <v>111</v>
      </c>
      <c r="G16" s="9">
        <f t="shared" si="0"/>
        <v>28089523</v>
      </c>
      <c r="H16" s="10" t="s">
        <v>111</v>
      </c>
      <c r="I16" s="9">
        <f t="shared" ref="I16" si="43">I48</f>
        <v>704.4</v>
      </c>
      <c r="J16" s="10" t="s">
        <v>111</v>
      </c>
      <c r="K16" s="9">
        <f t="shared" ref="K16" si="44">K48</f>
        <v>445247</v>
      </c>
      <c r="L16" s="10" t="s">
        <v>111</v>
      </c>
      <c r="M16" s="9">
        <f t="shared" ref="M16" si="45">M48</f>
        <v>304809</v>
      </c>
      <c r="N16" s="10" t="s">
        <v>111</v>
      </c>
      <c r="O16" s="9">
        <f t="shared" ref="O16" si="46">O48</f>
        <v>684.58</v>
      </c>
      <c r="P16" s="10" t="s">
        <v>111</v>
      </c>
      <c r="Q16" s="9">
        <f t="shared" ref="Q16" si="47">Q48</f>
        <v>39432172</v>
      </c>
      <c r="R16" s="10" t="s">
        <v>111</v>
      </c>
      <c r="S16" s="9">
        <f t="shared" ref="S16" si="48">S48</f>
        <v>27784714</v>
      </c>
      <c r="T16" s="10" t="s">
        <v>111</v>
      </c>
      <c r="U16" s="9">
        <f t="shared" ref="U16" si="49">U48</f>
        <v>704.62</v>
      </c>
    </row>
    <row r="17" spans="1:22" ht="15.75" x14ac:dyDescent="0.25">
      <c r="A17" s="95"/>
      <c r="B17" s="7" t="s">
        <v>115</v>
      </c>
      <c r="C17" s="6" t="s">
        <v>111</v>
      </c>
      <c r="D17" s="8" t="s">
        <v>111</v>
      </c>
      <c r="E17" s="9">
        <f t="shared" si="0"/>
        <v>953713886</v>
      </c>
      <c r="F17" s="8" t="s">
        <v>111</v>
      </c>
      <c r="G17" s="9">
        <f t="shared" si="0"/>
        <v>122488793</v>
      </c>
      <c r="H17" s="8" t="s">
        <v>111</v>
      </c>
      <c r="I17" s="9">
        <f t="shared" ref="I17" si="50">I49</f>
        <v>128.43</v>
      </c>
      <c r="J17" s="8" t="s">
        <v>111</v>
      </c>
      <c r="K17" s="9">
        <f t="shared" ref="K17" si="51">K49</f>
        <v>147139021</v>
      </c>
      <c r="L17" s="8" t="s">
        <v>111</v>
      </c>
      <c r="M17" s="9">
        <f t="shared" ref="M17" si="52">M49</f>
        <v>6955583</v>
      </c>
      <c r="N17" s="8" t="s">
        <v>111</v>
      </c>
      <c r="O17" s="9">
        <f t="shared" ref="O17" si="53">O49</f>
        <v>47.27</v>
      </c>
      <c r="P17" s="8" t="s">
        <v>111</v>
      </c>
      <c r="Q17" s="9">
        <f t="shared" ref="Q17" si="54">Q49</f>
        <v>806574865</v>
      </c>
      <c r="R17" s="8" t="s">
        <v>111</v>
      </c>
      <c r="S17" s="9">
        <f t="shared" ref="S17" si="55">S49</f>
        <v>115533210</v>
      </c>
      <c r="T17" s="8" t="s">
        <v>111</v>
      </c>
      <c r="U17" s="9">
        <f t="shared" ref="U17" si="56">U49</f>
        <v>143.24</v>
      </c>
    </row>
    <row r="18" spans="1:22" ht="15.75" x14ac:dyDescent="0.25">
      <c r="A18" s="12"/>
      <c r="B18" s="7"/>
      <c r="C18" s="6"/>
      <c r="D18" s="8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2" ht="15.75" x14ac:dyDescent="0.25">
      <c r="A19" s="93" t="s">
        <v>116</v>
      </c>
      <c r="B19" s="7" t="s">
        <v>113</v>
      </c>
      <c r="C19" s="6" t="s">
        <v>111</v>
      </c>
      <c r="D19" s="10" t="s">
        <v>111</v>
      </c>
      <c r="E19" s="11">
        <f>E50</f>
        <v>965009</v>
      </c>
      <c r="F19" s="10" t="s">
        <v>111</v>
      </c>
      <c r="G19" s="11">
        <f>G50</f>
        <v>24967</v>
      </c>
      <c r="H19" s="10" t="s">
        <v>111</v>
      </c>
      <c r="I19" s="11">
        <f>I50</f>
        <v>25.87</v>
      </c>
      <c r="J19" s="10" t="s">
        <v>111</v>
      </c>
      <c r="K19" s="11">
        <f>K50</f>
        <v>272885</v>
      </c>
      <c r="L19" s="10" t="s">
        <v>111</v>
      </c>
      <c r="M19" s="11">
        <f>M50</f>
        <v>5773</v>
      </c>
      <c r="N19" s="10" t="s">
        <v>111</v>
      </c>
      <c r="O19" s="11">
        <f>O50</f>
        <v>21.16</v>
      </c>
      <c r="P19" s="10" t="s">
        <v>111</v>
      </c>
      <c r="Q19" s="11">
        <f>Q50</f>
        <v>692124</v>
      </c>
      <c r="R19" s="10" t="s">
        <v>111</v>
      </c>
      <c r="S19" s="11">
        <f>S50</f>
        <v>19194</v>
      </c>
      <c r="T19" s="10" t="s">
        <v>111</v>
      </c>
      <c r="U19" s="11">
        <f>U50</f>
        <v>27.73</v>
      </c>
    </row>
    <row r="20" spans="1:22" ht="15.75" x14ac:dyDescent="0.25">
      <c r="A20" s="94"/>
      <c r="B20" s="7" t="s">
        <v>41</v>
      </c>
      <c r="C20" s="6" t="s">
        <v>111</v>
      </c>
      <c r="D20" s="8" t="s">
        <v>111</v>
      </c>
      <c r="E20" s="11">
        <f t="shared" ref="E20:G27" si="57">E51</f>
        <v>1587233</v>
      </c>
      <c r="F20" s="8" t="s">
        <v>111</v>
      </c>
      <c r="G20" s="11">
        <f t="shared" si="57"/>
        <v>121126</v>
      </c>
      <c r="H20" s="8" t="s">
        <v>111</v>
      </c>
      <c r="I20" s="11">
        <f t="shared" ref="I20" si="58">I51</f>
        <v>76.31</v>
      </c>
      <c r="J20" s="8" t="s">
        <v>111</v>
      </c>
      <c r="K20" s="11">
        <f t="shared" ref="K20" si="59">K51</f>
        <v>231724</v>
      </c>
      <c r="L20" s="8" t="s">
        <v>111</v>
      </c>
      <c r="M20" s="11">
        <f t="shared" ref="M20" si="60">M51</f>
        <v>16623</v>
      </c>
      <c r="N20" s="8" t="s">
        <v>111</v>
      </c>
      <c r="O20" s="11">
        <f t="shared" ref="O20" si="61">O51</f>
        <v>71.739999999999995</v>
      </c>
      <c r="P20" s="8" t="s">
        <v>111</v>
      </c>
      <c r="Q20" s="11">
        <f t="shared" ref="Q20" si="62">Q51</f>
        <v>1355509</v>
      </c>
      <c r="R20" s="8" t="s">
        <v>111</v>
      </c>
      <c r="S20" s="11">
        <f t="shared" ref="S20" si="63">S51</f>
        <v>104502</v>
      </c>
      <c r="T20" s="8" t="s">
        <v>111</v>
      </c>
      <c r="U20" s="11">
        <f t="shared" ref="U20" si="64">U51</f>
        <v>77.09</v>
      </c>
    </row>
    <row r="21" spans="1:22" ht="15.75" x14ac:dyDescent="0.25">
      <c r="A21" s="94"/>
      <c r="B21" s="7" t="s">
        <v>42</v>
      </c>
      <c r="C21" s="6" t="s">
        <v>111</v>
      </c>
      <c r="D21" s="10" t="s">
        <v>111</v>
      </c>
      <c r="E21" s="11">
        <f t="shared" si="57"/>
        <v>1009158</v>
      </c>
      <c r="F21" s="10" t="s">
        <v>111</v>
      </c>
      <c r="G21" s="11">
        <f t="shared" si="57"/>
        <v>126319</v>
      </c>
      <c r="H21" s="10" t="s">
        <v>111</v>
      </c>
      <c r="I21" s="11">
        <f t="shared" ref="I21" si="65">I52</f>
        <v>125.17</v>
      </c>
      <c r="J21" s="10" t="s">
        <v>111</v>
      </c>
      <c r="K21" s="11">
        <f t="shared" ref="K21" si="66">K52</f>
        <v>26270</v>
      </c>
      <c r="L21" s="10" t="s">
        <v>111</v>
      </c>
      <c r="M21" s="11">
        <f t="shared" ref="M21" si="67">M52</f>
        <v>3587</v>
      </c>
      <c r="N21" s="10" t="s">
        <v>111</v>
      </c>
      <c r="O21" s="11">
        <f t="shared" ref="O21" si="68">O52</f>
        <v>136.55000000000001</v>
      </c>
      <c r="P21" s="10" t="s">
        <v>111</v>
      </c>
      <c r="Q21" s="11">
        <f t="shared" ref="Q21" si="69">Q52</f>
        <v>982888</v>
      </c>
      <c r="R21" s="10" t="s">
        <v>111</v>
      </c>
      <c r="S21" s="11">
        <f t="shared" ref="S21" si="70">S52</f>
        <v>122732</v>
      </c>
      <c r="T21" s="10" t="s">
        <v>111</v>
      </c>
      <c r="U21" s="11">
        <f t="shared" ref="U21" si="71">U52</f>
        <v>124.87</v>
      </c>
    </row>
    <row r="22" spans="1:22" ht="15.75" x14ac:dyDescent="0.25">
      <c r="A22" s="94"/>
      <c r="B22" s="7" t="s">
        <v>43</v>
      </c>
      <c r="C22" s="6" t="s">
        <v>111</v>
      </c>
      <c r="D22" s="8" t="s">
        <v>111</v>
      </c>
      <c r="E22" s="11">
        <f t="shared" si="57"/>
        <v>1189215</v>
      </c>
      <c r="F22" s="8" t="s">
        <v>111</v>
      </c>
      <c r="G22" s="11">
        <f t="shared" si="57"/>
        <v>214143</v>
      </c>
      <c r="H22" s="8" t="s">
        <v>111</v>
      </c>
      <c r="I22" s="11">
        <f t="shared" ref="I22" si="72">I53</f>
        <v>180.07</v>
      </c>
      <c r="J22" s="8" t="s">
        <v>111</v>
      </c>
      <c r="K22" s="11">
        <f t="shared" ref="K22" si="73">K53</f>
        <v>75748</v>
      </c>
      <c r="L22" s="8" t="s">
        <v>111</v>
      </c>
      <c r="M22" s="11">
        <f t="shared" ref="M22" si="74">M53</f>
        <v>13053</v>
      </c>
      <c r="N22" s="8" t="s">
        <v>111</v>
      </c>
      <c r="O22" s="11">
        <f t="shared" ref="O22" si="75">O53</f>
        <v>172.32</v>
      </c>
      <c r="P22" s="8" t="s">
        <v>111</v>
      </c>
      <c r="Q22" s="11">
        <f t="shared" ref="Q22" si="76">Q53</f>
        <v>1113467</v>
      </c>
      <c r="R22" s="8" t="s">
        <v>111</v>
      </c>
      <c r="S22" s="11">
        <f t="shared" ref="S22" si="77">S53</f>
        <v>201090</v>
      </c>
      <c r="T22" s="8" t="s">
        <v>111</v>
      </c>
      <c r="U22" s="11">
        <f t="shared" ref="U22" si="78">U53</f>
        <v>180.6</v>
      </c>
    </row>
    <row r="23" spans="1:22" ht="15.75" x14ac:dyDescent="0.25">
      <c r="A23" s="94"/>
      <c r="B23" s="7" t="s">
        <v>44</v>
      </c>
      <c r="C23" s="6" t="s">
        <v>111</v>
      </c>
      <c r="D23" s="10" t="s">
        <v>111</v>
      </c>
      <c r="E23" s="11">
        <f t="shared" si="57"/>
        <v>2240651</v>
      </c>
      <c r="F23" s="10" t="s">
        <v>111</v>
      </c>
      <c r="G23" s="11">
        <f t="shared" si="57"/>
        <v>566922</v>
      </c>
      <c r="H23" s="10" t="s">
        <v>111</v>
      </c>
      <c r="I23" s="11">
        <f t="shared" ref="I23" si="79">I54</f>
        <v>253.02</v>
      </c>
      <c r="J23" s="10" t="s">
        <v>111</v>
      </c>
      <c r="K23" s="11">
        <f t="shared" ref="K23" si="80">K54</f>
        <v>23912</v>
      </c>
      <c r="L23" s="10" t="s">
        <v>111</v>
      </c>
      <c r="M23" s="11">
        <f t="shared" ref="M23" si="81">M54</f>
        <v>5438</v>
      </c>
      <c r="N23" s="10" t="s">
        <v>111</v>
      </c>
      <c r="O23" s="11">
        <f t="shared" ref="O23" si="82">O54</f>
        <v>227.41</v>
      </c>
      <c r="P23" s="10" t="s">
        <v>111</v>
      </c>
      <c r="Q23" s="11">
        <f t="shared" ref="Q23" si="83">Q54</f>
        <v>2216738</v>
      </c>
      <c r="R23" s="10" t="s">
        <v>111</v>
      </c>
      <c r="S23" s="11">
        <f t="shared" ref="S23" si="84">S54</f>
        <v>561484</v>
      </c>
      <c r="T23" s="10" t="s">
        <v>111</v>
      </c>
      <c r="U23" s="11">
        <f t="shared" ref="U23" si="85">U54</f>
        <v>253.29</v>
      </c>
    </row>
    <row r="24" spans="1:22" ht="15.75" x14ac:dyDescent="0.25">
      <c r="A24" s="94"/>
      <c r="B24" s="7" t="s">
        <v>45</v>
      </c>
      <c r="C24" s="6" t="s">
        <v>111</v>
      </c>
      <c r="D24" s="8" t="s">
        <v>111</v>
      </c>
      <c r="E24" s="11">
        <f t="shared" si="57"/>
        <v>3051575</v>
      </c>
      <c r="F24" s="8" t="s">
        <v>111</v>
      </c>
      <c r="G24" s="11">
        <f t="shared" si="57"/>
        <v>1063580</v>
      </c>
      <c r="H24" s="8" t="s">
        <v>111</v>
      </c>
      <c r="I24" s="11">
        <f t="shared" ref="I24" si="86">I55</f>
        <v>348.53</v>
      </c>
      <c r="J24" s="8" t="s">
        <v>111</v>
      </c>
      <c r="K24" s="11">
        <f t="shared" ref="K24" si="87">K55</f>
        <v>73478</v>
      </c>
      <c r="L24" s="8" t="s">
        <v>111</v>
      </c>
      <c r="M24" s="11">
        <f t="shared" ref="M24" si="88">M55</f>
        <v>23607</v>
      </c>
      <c r="N24" s="8" t="s">
        <v>111</v>
      </c>
      <c r="O24" s="11">
        <f t="shared" ref="O24" si="89">O55</f>
        <v>321.27999999999997</v>
      </c>
      <c r="P24" s="8" t="s">
        <v>111</v>
      </c>
      <c r="Q24" s="11">
        <f t="shared" ref="Q24" si="90">Q55</f>
        <v>2978097</v>
      </c>
      <c r="R24" s="8" t="s">
        <v>111</v>
      </c>
      <c r="S24" s="11">
        <f t="shared" ref="S24" si="91">S55</f>
        <v>1039973</v>
      </c>
      <c r="T24" s="8" t="s">
        <v>111</v>
      </c>
      <c r="U24" s="11">
        <f t="shared" ref="U24" si="92">U55</f>
        <v>349.21</v>
      </c>
    </row>
    <row r="25" spans="1:22" ht="15.75" x14ac:dyDescent="0.25">
      <c r="A25" s="94"/>
      <c r="B25" s="7" t="s">
        <v>46</v>
      </c>
      <c r="C25" s="6" t="s">
        <v>111</v>
      </c>
      <c r="D25" s="10" t="s">
        <v>111</v>
      </c>
      <c r="E25" s="11">
        <f t="shared" si="57"/>
        <v>2402171</v>
      </c>
      <c r="F25" s="10" t="s">
        <v>111</v>
      </c>
      <c r="G25" s="11">
        <f t="shared" si="57"/>
        <v>1088720</v>
      </c>
      <c r="H25" s="10" t="s">
        <v>111</v>
      </c>
      <c r="I25" s="11">
        <f t="shared" ref="I25" si="93">I56</f>
        <v>453.22</v>
      </c>
      <c r="J25" s="10" t="s">
        <v>111</v>
      </c>
      <c r="K25" s="11">
        <f t="shared" ref="K25" si="94">K56</f>
        <v>11407</v>
      </c>
      <c r="L25" s="10" t="s">
        <v>111</v>
      </c>
      <c r="M25" s="11">
        <f t="shared" ref="M25" si="95">M56</f>
        <v>5388</v>
      </c>
      <c r="N25" s="10" t="s">
        <v>111</v>
      </c>
      <c r="O25" s="11">
        <f t="shared" ref="O25" si="96">O56</f>
        <v>472.36</v>
      </c>
      <c r="P25" s="10" t="s">
        <v>111</v>
      </c>
      <c r="Q25" s="11">
        <f t="shared" ref="Q25" si="97">Q56</f>
        <v>2390765</v>
      </c>
      <c r="R25" s="10" t="s">
        <v>111</v>
      </c>
      <c r="S25" s="11">
        <f t="shared" ref="S25" si="98">S56</f>
        <v>1083332</v>
      </c>
      <c r="T25" s="10" t="s">
        <v>111</v>
      </c>
      <c r="U25" s="11">
        <f t="shared" ref="U25" si="99">U56</f>
        <v>453.13</v>
      </c>
    </row>
    <row r="26" spans="1:22" ht="15.75" x14ac:dyDescent="0.25">
      <c r="A26" s="94"/>
      <c r="B26" s="7" t="s">
        <v>114</v>
      </c>
      <c r="C26" s="6" t="s">
        <v>111</v>
      </c>
      <c r="D26" s="8" t="s">
        <v>111</v>
      </c>
      <c r="E26" s="11">
        <f t="shared" si="57"/>
        <v>12723661</v>
      </c>
      <c r="F26" s="8" t="s">
        <v>111</v>
      </c>
      <c r="G26" s="11">
        <f t="shared" si="57"/>
        <v>12291660</v>
      </c>
      <c r="H26" s="8" t="s">
        <v>111</v>
      </c>
      <c r="I26" s="11">
        <f t="shared" ref="I26" si="100">I57</f>
        <v>966.05</v>
      </c>
      <c r="J26" s="8" t="s">
        <v>111</v>
      </c>
      <c r="K26" s="11">
        <f t="shared" ref="K26" si="101">K57</f>
        <v>48323</v>
      </c>
      <c r="L26" s="8" t="s">
        <v>111</v>
      </c>
      <c r="M26" s="11">
        <f t="shared" ref="M26" si="102">M57</f>
        <v>43994</v>
      </c>
      <c r="N26" s="8" t="s">
        <v>111</v>
      </c>
      <c r="O26" s="11">
        <f t="shared" ref="O26" si="103">O57</f>
        <v>910.42</v>
      </c>
      <c r="P26" s="8" t="s">
        <v>111</v>
      </c>
      <c r="Q26" s="11">
        <f t="shared" ref="Q26" si="104">Q57</f>
        <v>12675339</v>
      </c>
      <c r="R26" s="8" t="s">
        <v>111</v>
      </c>
      <c r="S26" s="11">
        <f t="shared" ref="S26" si="105">S57</f>
        <v>12247667</v>
      </c>
      <c r="T26" s="8" t="s">
        <v>111</v>
      </c>
      <c r="U26" s="11">
        <f t="shared" ref="U26" si="106">U57</f>
        <v>966.26</v>
      </c>
    </row>
    <row r="27" spans="1:22" ht="15.75" x14ac:dyDescent="0.25">
      <c r="A27" s="95"/>
      <c r="B27" s="7" t="s">
        <v>115</v>
      </c>
      <c r="C27" s="6" t="s">
        <v>111</v>
      </c>
      <c r="D27" s="10" t="s">
        <v>111</v>
      </c>
      <c r="E27" s="11">
        <f t="shared" si="57"/>
        <v>25168674</v>
      </c>
      <c r="F27" s="10" t="s">
        <v>111</v>
      </c>
      <c r="G27" s="11">
        <f t="shared" si="57"/>
        <v>15497438</v>
      </c>
      <c r="H27" s="10" t="s">
        <v>111</v>
      </c>
      <c r="I27" s="11">
        <f t="shared" ref="I27" si="107">I58</f>
        <v>615.74</v>
      </c>
      <c r="J27" s="10" t="s">
        <v>111</v>
      </c>
      <c r="K27" s="11">
        <f t="shared" ref="K27" si="108">K58</f>
        <v>763747</v>
      </c>
      <c r="L27" s="10" t="s">
        <v>111</v>
      </c>
      <c r="M27" s="11">
        <f t="shared" ref="M27" si="109">M58</f>
        <v>117464</v>
      </c>
      <c r="N27" s="10" t="s">
        <v>111</v>
      </c>
      <c r="O27" s="11">
        <f t="shared" ref="O27" si="110">O58</f>
        <v>153.80000000000001</v>
      </c>
      <c r="P27" s="10" t="s">
        <v>111</v>
      </c>
      <c r="Q27" s="11">
        <f t="shared" ref="Q27" si="111">Q58</f>
        <v>24404927</v>
      </c>
      <c r="R27" s="10" t="s">
        <v>111</v>
      </c>
      <c r="S27" s="11">
        <f t="shared" ref="S27" si="112">S58</f>
        <v>15379974</v>
      </c>
      <c r="T27" s="10" t="s">
        <v>111</v>
      </c>
      <c r="U27" s="11">
        <f t="shared" ref="U27" si="113">U58</f>
        <v>630.20000000000005</v>
      </c>
    </row>
    <row r="28" spans="1:22" ht="15.75" x14ac:dyDescent="0.25">
      <c r="A28" s="14"/>
      <c r="B28" s="14"/>
      <c r="C28" s="15"/>
      <c r="D28" s="16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2" ht="15" x14ac:dyDescent="0.2">
      <c r="A29" s="17"/>
      <c r="E29" s="11">
        <f>E17+E27</f>
        <v>978882560</v>
      </c>
      <c r="F29" s="10"/>
      <c r="G29" s="11">
        <f>G17+G27</f>
        <v>137986231</v>
      </c>
      <c r="H29" s="10"/>
      <c r="I29" s="11">
        <f>I17+I27</f>
        <v>744.17000000000007</v>
      </c>
      <c r="J29" s="10"/>
      <c r="K29" s="11">
        <f>K17+K27</f>
        <v>147902768</v>
      </c>
      <c r="L29" s="10"/>
      <c r="M29" s="11">
        <f>M17+M27</f>
        <v>7073047</v>
      </c>
      <c r="N29" s="10"/>
      <c r="O29" s="11">
        <f>O17+O27</f>
        <v>201.07000000000002</v>
      </c>
      <c r="P29" s="10"/>
      <c r="Q29" s="11">
        <f>Q17+Q27</f>
        <v>830979792</v>
      </c>
      <c r="R29" s="10"/>
      <c r="S29" s="11">
        <f>S17+S27</f>
        <v>130913184</v>
      </c>
      <c r="T29" s="10"/>
      <c r="U29" s="11">
        <f>U17+U27</f>
        <v>773.44</v>
      </c>
      <c r="V29" t="s">
        <v>3</v>
      </c>
    </row>
    <row r="30" spans="1:22" ht="15" x14ac:dyDescent="0.2">
      <c r="E30" s="18">
        <f>E29/1000</f>
        <v>978882.56000000006</v>
      </c>
      <c r="F30" s="19"/>
      <c r="G30" s="18">
        <f>G29/1000</f>
        <v>137986.231</v>
      </c>
      <c r="H30" s="19"/>
      <c r="I30" s="18">
        <f>I29/1000</f>
        <v>0.74417000000000011</v>
      </c>
      <c r="J30" s="19"/>
      <c r="K30" s="18">
        <f>K29/1000</f>
        <v>147902.76800000001</v>
      </c>
      <c r="L30" s="19"/>
      <c r="M30" s="18">
        <f>M29/1000</f>
        <v>7073.0469999999996</v>
      </c>
      <c r="N30" s="19"/>
      <c r="O30" s="18">
        <f>O29/1000</f>
        <v>0.20107000000000003</v>
      </c>
      <c r="P30" s="19"/>
      <c r="Q30" s="18">
        <f>Q29/1000</f>
        <v>830979.79200000002</v>
      </c>
      <c r="R30" s="19"/>
      <c r="S30" s="18">
        <f>S29/1000</f>
        <v>130913.18399999999</v>
      </c>
      <c r="T30" s="19"/>
      <c r="U30" s="18">
        <f>U29/1000</f>
        <v>0.77344000000000002</v>
      </c>
      <c r="V30" t="s">
        <v>117</v>
      </c>
    </row>
    <row r="34" spans="1:21" ht="34.5" x14ac:dyDescent="0.2">
      <c r="A34" s="4" t="s">
        <v>208</v>
      </c>
    </row>
    <row r="35" spans="1:21" ht="12.95" customHeight="1" x14ac:dyDescent="0.2">
      <c r="A35" s="104" t="s">
        <v>98</v>
      </c>
      <c r="B35" s="105"/>
      <c r="C35" s="106"/>
      <c r="D35" s="107" t="s">
        <v>35</v>
      </c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9"/>
    </row>
    <row r="36" spans="1:21" ht="12.95" customHeight="1" x14ac:dyDescent="0.2">
      <c r="A36" s="104" t="s">
        <v>99</v>
      </c>
      <c r="B36" s="105"/>
      <c r="C36" s="106"/>
      <c r="D36" s="107" t="s">
        <v>100</v>
      </c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9"/>
    </row>
    <row r="37" spans="1:21" ht="12.95" customHeight="1" x14ac:dyDescent="0.2">
      <c r="A37" s="98" t="s">
        <v>184</v>
      </c>
      <c r="B37" s="99"/>
      <c r="C37" s="100"/>
      <c r="D37" s="101" t="s">
        <v>215</v>
      </c>
      <c r="E37" s="102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3"/>
    </row>
    <row r="38" spans="1:21" ht="12.95" customHeight="1" x14ac:dyDescent="0.2">
      <c r="A38" s="98" t="s">
        <v>102</v>
      </c>
      <c r="B38" s="99"/>
      <c r="C38" s="100"/>
      <c r="D38" s="101" t="s">
        <v>100</v>
      </c>
      <c r="E38" s="102"/>
      <c r="F38" s="102"/>
      <c r="G38" s="102"/>
      <c r="H38" s="102"/>
      <c r="I38" s="103"/>
      <c r="J38" s="101" t="s">
        <v>103</v>
      </c>
      <c r="K38" s="102"/>
      <c r="L38" s="102"/>
      <c r="M38" s="102"/>
      <c r="N38" s="102"/>
      <c r="O38" s="103"/>
      <c r="P38" s="101" t="s">
        <v>104</v>
      </c>
      <c r="Q38" s="102"/>
      <c r="R38" s="102"/>
      <c r="S38" s="102"/>
      <c r="T38" s="102"/>
      <c r="U38" s="103"/>
    </row>
    <row r="39" spans="1:21" ht="39.4" customHeight="1" x14ac:dyDescent="0.2">
      <c r="A39" s="98" t="s">
        <v>105</v>
      </c>
      <c r="B39" s="99"/>
      <c r="C39" s="100"/>
      <c r="D39" s="101" t="s">
        <v>106</v>
      </c>
      <c r="E39" s="103"/>
      <c r="F39" s="101" t="s">
        <v>107</v>
      </c>
      <c r="G39" s="103"/>
      <c r="H39" s="101" t="s">
        <v>108</v>
      </c>
      <c r="I39" s="103"/>
      <c r="J39" s="101" t="s">
        <v>106</v>
      </c>
      <c r="K39" s="103"/>
      <c r="L39" s="101" t="s">
        <v>107</v>
      </c>
      <c r="M39" s="103"/>
      <c r="N39" s="101" t="s">
        <v>108</v>
      </c>
      <c r="O39" s="103"/>
      <c r="P39" s="101" t="s">
        <v>106</v>
      </c>
      <c r="Q39" s="103"/>
      <c r="R39" s="101" t="s">
        <v>107</v>
      </c>
      <c r="S39" s="103"/>
      <c r="T39" s="101" t="s">
        <v>108</v>
      </c>
      <c r="U39" s="103"/>
    </row>
    <row r="40" spans="1:21" ht="13.5" x14ac:dyDescent="0.25">
      <c r="A40" s="5" t="s">
        <v>109</v>
      </c>
      <c r="B40" s="5" t="s">
        <v>110</v>
      </c>
      <c r="C40" s="6" t="s">
        <v>111</v>
      </c>
      <c r="D40" s="96" t="s">
        <v>111</v>
      </c>
      <c r="E40" s="97"/>
      <c r="F40" s="96" t="s">
        <v>111</v>
      </c>
      <c r="G40" s="97"/>
      <c r="H40" s="96" t="s">
        <v>111</v>
      </c>
      <c r="I40" s="97"/>
      <c r="J40" s="96" t="s">
        <v>111</v>
      </c>
      <c r="K40" s="97"/>
      <c r="L40" s="96" t="s">
        <v>111</v>
      </c>
      <c r="M40" s="97"/>
      <c r="N40" s="96" t="s">
        <v>111</v>
      </c>
      <c r="O40" s="97"/>
      <c r="P40" s="96" t="s">
        <v>111</v>
      </c>
      <c r="Q40" s="97"/>
      <c r="R40" s="96" t="s">
        <v>111</v>
      </c>
      <c r="S40" s="97"/>
      <c r="T40" s="96" t="s">
        <v>111</v>
      </c>
      <c r="U40" s="97"/>
    </row>
    <row r="41" spans="1:21" ht="15.75" x14ac:dyDescent="0.25">
      <c r="A41" s="93" t="s">
        <v>112</v>
      </c>
      <c r="B41" s="7" t="s">
        <v>113</v>
      </c>
      <c r="C41" s="6" t="s">
        <v>111</v>
      </c>
      <c r="D41" s="8" t="s">
        <v>111</v>
      </c>
      <c r="E41" s="23">
        <v>398944738</v>
      </c>
      <c r="F41" s="8" t="s">
        <v>111</v>
      </c>
      <c r="G41" s="23">
        <v>8071592</v>
      </c>
      <c r="H41" s="8" t="s">
        <v>111</v>
      </c>
      <c r="I41" s="23">
        <v>20.23</v>
      </c>
      <c r="J41" s="8" t="s">
        <v>111</v>
      </c>
      <c r="K41" s="23">
        <v>106823771</v>
      </c>
      <c r="L41" s="8" t="s">
        <v>111</v>
      </c>
      <c r="M41" s="23">
        <v>1908428</v>
      </c>
      <c r="N41" s="8" t="s">
        <v>111</v>
      </c>
      <c r="O41" s="23">
        <v>17.87</v>
      </c>
      <c r="P41" s="8" t="s">
        <v>111</v>
      </c>
      <c r="Q41" s="23">
        <v>292120968</v>
      </c>
      <c r="R41" s="8" t="s">
        <v>111</v>
      </c>
      <c r="S41" s="23">
        <v>6163164</v>
      </c>
      <c r="T41" s="8" t="s">
        <v>111</v>
      </c>
      <c r="U41" s="23">
        <v>21.1</v>
      </c>
    </row>
    <row r="42" spans="1:21" ht="15.75" x14ac:dyDescent="0.25">
      <c r="A42" s="94"/>
      <c r="B42" s="7" t="s">
        <v>41</v>
      </c>
      <c r="C42" s="6" t="s">
        <v>111</v>
      </c>
      <c r="D42" s="10" t="s">
        <v>111</v>
      </c>
      <c r="E42" s="24">
        <v>169179092</v>
      </c>
      <c r="F42" s="10" t="s">
        <v>111</v>
      </c>
      <c r="G42" s="24">
        <v>12041688</v>
      </c>
      <c r="H42" s="10" t="s">
        <v>111</v>
      </c>
      <c r="I42" s="24">
        <v>71.180000000000007</v>
      </c>
      <c r="J42" s="10" t="s">
        <v>111</v>
      </c>
      <c r="K42" s="24">
        <v>21216717</v>
      </c>
      <c r="L42" s="10" t="s">
        <v>111</v>
      </c>
      <c r="M42" s="24">
        <v>1460606</v>
      </c>
      <c r="N42" s="10" t="s">
        <v>111</v>
      </c>
      <c r="O42" s="24">
        <v>68.84</v>
      </c>
      <c r="P42" s="10" t="s">
        <v>111</v>
      </c>
      <c r="Q42" s="24">
        <v>147962375</v>
      </c>
      <c r="R42" s="10" t="s">
        <v>111</v>
      </c>
      <c r="S42" s="24">
        <v>10581083</v>
      </c>
      <c r="T42" s="10" t="s">
        <v>111</v>
      </c>
      <c r="U42" s="24">
        <v>71.510000000000005</v>
      </c>
    </row>
    <row r="43" spans="1:21" ht="15.75" x14ac:dyDescent="0.25">
      <c r="A43" s="94"/>
      <c r="B43" s="7" t="s">
        <v>42</v>
      </c>
      <c r="C43" s="6" t="s">
        <v>111</v>
      </c>
      <c r="D43" s="8" t="s">
        <v>111</v>
      </c>
      <c r="E43" s="23">
        <v>102878155</v>
      </c>
      <c r="F43" s="8" t="s">
        <v>111</v>
      </c>
      <c r="G43" s="23">
        <v>12585359</v>
      </c>
      <c r="H43" s="8" t="s">
        <v>111</v>
      </c>
      <c r="I43" s="23">
        <v>122.33</v>
      </c>
      <c r="J43" s="8" t="s">
        <v>111</v>
      </c>
      <c r="K43" s="23">
        <v>8914223</v>
      </c>
      <c r="L43" s="8" t="s">
        <v>111</v>
      </c>
      <c r="M43" s="23">
        <v>1067661</v>
      </c>
      <c r="N43" s="8" t="s">
        <v>111</v>
      </c>
      <c r="O43" s="23">
        <v>119.77</v>
      </c>
      <c r="P43" s="8" t="s">
        <v>111</v>
      </c>
      <c r="Q43" s="23">
        <v>93963931</v>
      </c>
      <c r="R43" s="8" t="s">
        <v>111</v>
      </c>
      <c r="S43" s="23">
        <v>11517698</v>
      </c>
      <c r="T43" s="8" t="s">
        <v>111</v>
      </c>
      <c r="U43" s="23">
        <v>122.58</v>
      </c>
    </row>
    <row r="44" spans="1:21" ht="15.75" x14ac:dyDescent="0.25">
      <c r="A44" s="94"/>
      <c r="B44" s="7" t="s">
        <v>43</v>
      </c>
      <c r="C44" s="6" t="s">
        <v>111</v>
      </c>
      <c r="D44" s="10" t="s">
        <v>111</v>
      </c>
      <c r="E44" s="24">
        <v>79130770</v>
      </c>
      <c r="F44" s="10" t="s">
        <v>111</v>
      </c>
      <c r="G44" s="24">
        <v>13477603</v>
      </c>
      <c r="H44" s="10" t="s">
        <v>111</v>
      </c>
      <c r="I44" s="24">
        <v>170.32</v>
      </c>
      <c r="J44" s="10" t="s">
        <v>111</v>
      </c>
      <c r="K44" s="24">
        <v>4037756</v>
      </c>
      <c r="L44" s="10" t="s">
        <v>111</v>
      </c>
      <c r="M44" s="24">
        <v>674711</v>
      </c>
      <c r="N44" s="10" t="s">
        <v>111</v>
      </c>
      <c r="O44" s="24">
        <v>167.1</v>
      </c>
      <c r="P44" s="10" t="s">
        <v>111</v>
      </c>
      <c r="Q44" s="24">
        <v>75093014</v>
      </c>
      <c r="R44" s="10" t="s">
        <v>111</v>
      </c>
      <c r="S44" s="24">
        <v>12802892</v>
      </c>
      <c r="T44" s="10" t="s">
        <v>111</v>
      </c>
      <c r="U44" s="24">
        <v>170.49</v>
      </c>
    </row>
    <row r="45" spans="1:21" ht="15.75" x14ac:dyDescent="0.25">
      <c r="A45" s="94"/>
      <c r="B45" s="7" t="s">
        <v>44</v>
      </c>
      <c r="C45" s="6" t="s">
        <v>111</v>
      </c>
      <c r="D45" s="8" t="s">
        <v>111</v>
      </c>
      <c r="E45" s="23">
        <v>98596571</v>
      </c>
      <c r="F45" s="8" t="s">
        <v>111</v>
      </c>
      <c r="G45" s="23">
        <v>23941719</v>
      </c>
      <c r="H45" s="8" t="s">
        <v>111</v>
      </c>
      <c r="I45" s="23">
        <v>242.83</v>
      </c>
      <c r="J45" s="8" t="s">
        <v>111</v>
      </c>
      <c r="K45" s="23">
        <v>4042121</v>
      </c>
      <c r="L45" s="8" t="s">
        <v>111</v>
      </c>
      <c r="M45" s="23">
        <v>949655</v>
      </c>
      <c r="N45" s="8" t="s">
        <v>111</v>
      </c>
      <c r="O45" s="23">
        <v>234.94</v>
      </c>
      <c r="P45" s="8" t="s">
        <v>111</v>
      </c>
      <c r="Q45" s="23">
        <v>94554450</v>
      </c>
      <c r="R45" s="8" t="s">
        <v>111</v>
      </c>
      <c r="S45" s="23">
        <v>22992064</v>
      </c>
      <c r="T45" s="8" t="s">
        <v>111</v>
      </c>
      <c r="U45" s="23">
        <v>243.16</v>
      </c>
    </row>
    <row r="46" spans="1:21" ht="15.75" x14ac:dyDescent="0.25">
      <c r="A46" s="94"/>
      <c r="B46" s="7" t="s">
        <v>45</v>
      </c>
      <c r="C46" s="6" t="s">
        <v>111</v>
      </c>
      <c r="D46" s="10" t="s">
        <v>111</v>
      </c>
      <c r="E46" s="24">
        <v>44972555</v>
      </c>
      <c r="F46" s="10" t="s">
        <v>111</v>
      </c>
      <c r="G46" s="24">
        <v>15307521</v>
      </c>
      <c r="H46" s="10" t="s">
        <v>111</v>
      </c>
      <c r="I46" s="24">
        <v>340.37</v>
      </c>
      <c r="J46" s="10" t="s">
        <v>111</v>
      </c>
      <c r="K46" s="24">
        <v>1210867</v>
      </c>
      <c r="L46" s="10" t="s">
        <v>111</v>
      </c>
      <c r="M46" s="24">
        <v>394848</v>
      </c>
      <c r="N46" s="10" t="s">
        <v>111</v>
      </c>
      <c r="O46" s="24">
        <v>326.08999999999997</v>
      </c>
      <c r="P46" s="10" t="s">
        <v>111</v>
      </c>
      <c r="Q46" s="24">
        <v>43761688</v>
      </c>
      <c r="R46" s="10" t="s">
        <v>111</v>
      </c>
      <c r="S46" s="24">
        <v>14912674</v>
      </c>
      <c r="T46" s="10" t="s">
        <v>111</v>
      </c>
      <c r="U46" s="24">
        <v>340.77</v>
      </c>
    </row>
    <row r="47" spans="1:21" ht="15.75" x14ac:dyDescent="0.25">
      <c r="A47" s="94"/>
      <c r="B47" s="7" t="s">
        <v>46</v>
      </c>
      <c r="C47" s="6" t="s">
        <v>111</v>
      </c>
      <c r="D47" s="8" t="s">
        <v>111</v>
      </c>
      <c r="E47" s="23">
        <v>20134587</v>
      </c>
      <c r="F47" s="8" t="s">
        <v>111</v>
      </c>
      <c r="G47" s="23">
        <v>8973788</v>
      </c>
      <c r="H47" s="8" t="s">
        <v>111</v>
      </c>
      <c r="I47" s="23">
        <v>445.69</v>
      </c>
      <c r="J47" s="8" t="s">
        <v>111</v>
      </c>
      <c r="K47" s="23">
        <v>448320</v>
      </c>
      <c r="L47" s="8" t="s">
        <v>111</v>
      </c>
      <c r="M47" s="23">
        <v>194867</v>
      </c>
      <c r="N47" s="8" t="s">
        <v>111</v>
      </c>
      <c r="O47" s="23">
        <v>434.66</v>
      </c>
      <c r="P47" s="8" t="s">
        <v>111</v>
      </c>
      <c r="Q47" s="23">
        <v>19686267</v>
      </c>
      <c r="R47" s="8" t="s">
        <v>111</v>
      </c>
      <c r="S47" s="23">
        <v>8778921</v>
      </c>
      <c r="T47" s="8" t="s">
        <v>111</v>
      </c>
      <c r="U47" s="23">
        <v>445.94</v>
      </c>
    </row>
    <row r="48" spans="1:21" ht="15.75" x14ac:dyDescent="0.25">
      <c r="A48" s="94"/>
      <c r="B48" s="7" t="s">
        <v>114</v>
      </c>
      <c r="C48" s="6" t="s">
        <v>111</v>
      </c>
      <c r="D48" s="10" t="s">
        <v>111</v>
      </c>
      <c r="E48" s="24">
        <v>39877419</v>
      </c>
      <c r="F48" s="10" t="s">
        <v>111</v>
      </c>
      <c r="G48" s="24">
        <v>28089523</v>
      </c>
      <c r="H48" s="10" t="s">
        <v>111</v>
      </c>
      <c r="I48" s="24">
        <v>704.4</v>
      </c>
      <c r="J48" s="10" t="s">
        <v>111</v>
      </c>
      <c r="K48" s="24">
        <v>445247</v>
      </c>
      <c r="L48" s="10" t="s">
        <v>111</v>
      </c>
      <c r="M48" s="24">
        <v>304809</v>
      </c>
      <c r="N48" s="10" t="s">
        <v>111</v>
      </c>
      <c r="O48" s="24">
        <v>684.58</v>
      </c>
      <c r="P48" s="10" t="s">
        <v>111</v>
      </c>
      <c r="Q48" s="24">
        <v>39432172</v>
      </c>
      <c r="R48" s="10" t="s">
        <v>111</v>
      </c>
      <c r="S48" s="24">
        <v>27784714</v>
      </c>
      <c r="T48" s="10" t="s">
        <v>111</v>
      </c>
      <c r="U48" s="24">
        <v>704.62</v>
      </c>
    </row>
    <row r="49" spans="1:21" ht="15.75" x14ac:dyDescent="0.25">
      <c r="A49" s="95"/>
      <c r="B49" s="7" t="s">
        <v>115</v>
      </c>
      <c r="C49" s="6" t="s">
        <v>111</v>
      </c>
      <c r="D49" s="8" t="s">
        <v>111</v>
      </c>
      <c r="E49" s="23">
        <v>953713886</v>
      </c>
      <c r="F49" s="8" t="s">
        <v>111</v>
      </c>
      <c r="G49" s="23">
        <v>122488793</v>
      </c>
      <c r="H49" s="8" t="s">
        <v>111</v>
      </c>
      <c r="I49" s="23">
        <v>128.43</v>
      </c>
      <c r="J49" s="8" t="s">
        <v>111</v>
      </c>
      <c r="K49" s="23">
        <v>147139021</v>
      </c>
      <c r="L49" s="8" t="s">
        <v>111</v>
      </c>
      <c r="M49" s="23">
        <v>6955583</v>
      </c>
      <c r="N49" s="8" t="s">
        <v>111</v>
      </c>
      <c r="O49" s="23">
        <v>47.27</v>
      </c>
      <c r="P49" s="8" t="s">
        <v>111</v>
      </c>
      <c r="Q49" s="23">
        <v>806574865</v>
      </c>
      <c r="R49" s="8" t="s">
        <v>111</v>
      </c>
      <c r="S49" s="23">
        <v>115533210</v>
      </c>
      <c r="T49" s="8" t="s">
        <v>111</v>
      </c>
      <c r="U49" s="23">
        <v>143.24</v>
      </c>
    </row>
    <row r="50" spans="1:21" ht="15.75" x14ac:dyDescent="0.25">
      <c r="A50" s="93" t="s">
        <v>116</v>
      </c>
      <c r="B50" s="7" t="s">
        <v>113</v>
      </c>
      <c r="C50" s="6" t="s">
        <v>111</v>
      </c>
      <c r="D50" s="10" t="s">
        <v>111</v>
      </c>
      <c r="E50" s="24">
        <v>965009</v>
      </c>
      <c r="F50" s="10" t="s">
        <v>111</v>
      </c>
      <c r="G50" s="24">
        <v>24967</v>
      </c>
      <c r="H50" s="10" t="s">
        <v>111</v>
      </c>
      <c r="I50" s="24">
        <v>25.87</v>
      </c>
      <c r="J50" s="10" t="s">
        <v>111</v>
      </c>
      <c r="K50" s="24">
        <v>272885</v>
      </c>
      <c r="L50" s="10" t="s">
        <v>111</v>
      </c>
      <c r="M50" s="24">
        <v>5773</v>
      </c>
      <c r="N50" s="10" t="s">
        <v>111</v>
      </c>
      <c r="O50" s="24">
        <v>21.16</v>
      </c>
      <c r="P50" s="10" t="s">
        <v>111</v>
      </c>
      <c r="Q50" s="24">
        <v>692124</v>
      </c>
      <c r="R50" s="10" t="s">
        <v>111</v>
      </c>
      <c r="S50" s="24">
        <v>19194</v>
      </c>
      <c r="T50" s="10" t="s">
        <v>111</v>
      </c>
      <c r="U50" s="24">
        <v>27.73</v>
      </c>
    </row>
    <row r="51" spans="1:21" ht="15.75" x14ac:dyDescent="0.25">
      <c r="A51" s="94"/>
      <c r="B51" s="7" t="s">
        <v>41</v>
      </c>
      <c r="C51" s="6" t="s">
        <v>111</v>
      </c>
      <c r="D51" s="8" t="s">
        <v>111</v>
      </c>
      <c r="E51" s="23">
        <v>1587233</v>
      </c>
      <c r="F51" s="8" t="s">
        <v>111</v>
      </c>
      <c r="G51" s="23">
        <v>121126</v>
      </c>
      <c r="H51" s="8" t="s">
        <v>111</v>
      </c>
      <c r="I51" s="23">
        <v>76.31</v>
      </c>
      <c r="J51" s="8" t="s">
        <v>111</v>
      </c>
      <c r="K51" s="23">
        <v>231724</v>
      </c>
      <c r="L51" s="8" t="s">
        <v>111</v>
      </c>
      <c r="M51" s="23">
        <v>16623</v>
      </c>
      <c r="N51" s="8" t="s">
        <v>111</v>
      </c>
      <c r="O51" s="23">
        <v>71.739999999999995</v>
      </c>
      <c r="P51" s="8" t="s">
        <v>111</v>
      </c>
      <c r="Q51" s="23">
        <v>1355509</v>
      </c>
      <c r="R51" s="8" t="s">
        <v>111</v>
      </c>
      <c r="S51" s="23">
        <v>104502</v>
      </c>
      <c r="T51" s="8" t="s">
        <v>111</v>
      </c>
      <c r="U51" s="23">
        <v>77.09</v>
      </c>
    </row>
    <row r="52" spans="1:21" ht="15.75" x14ac:dyDescent="0.25">
      <c r="A52" s="94"/>
      <c r="B52" s="7" t="s">
        <v>42</v>
      </c>
      <c r="C52" s="6" t="s">
        <v>111</v>
      </c>
      <c r="D52" s="10" t="s">
        <v>111</v>
      </c>
      <c r="E52" s="24">
        <v>1009158</v>
      </c>
      <c r="F52" s="10" t="s">
        <v>111</v>
      </c>
      <c r="G52" s="24">
        <v>126319</v>
      </c>
      <c r="H52" s="10" t="s">
        <v>111</v>
      </c>
      <c r="I52" s="24">
        <v>125.17</v>
      </c>
      <c r="J52" s="10" t="s">
        <v>111</v>
      </c>
      <c r="K52" s="24">
        <v>26270</v>
      </c>
      <c r="L52" s="10" t="s">
        <v>111</v>
      </c>
      <c r="M52" s="24">
        <v>3587</v>
      </c>
      <c r="N52" s="10" t="s">
        <v>111</v>
      </c>
      <c r="O52" s="24">
        <v>136.55000000000001</v>
      </c>
      <c r="P52" s="10" t="s">
        <v>111</v>
      </c>
      <c r="Q52" s="24">
        <v>982888</v>
      </c>
      <c r="R52" s="10" t="s">
        <v>111</v>
      </c>
      <c r="S52" s="24">
        <v>122732</v>
      </c>
      <c r="T52" s="10" t="s">
        <v>111</v>
      </c>
      <c r="U52" s="24">
        <v>124.87</v>
      </c>
    </row>
    <row r="53" spans="1:21" ht="15.75" x14ac:dyDescent="0.25">
      <c r="A53" s="94"/>
      <c r="B53" s="7" t="s">
        <v>43</v>
      </c>
      <c r="C53" s="6" t="s">
        <v>111</v>
      </c>
      <c r="D53" s="8" t="s">
        <v>111</v>
      </c>
      <c r="E53" s="23">
        <v>1189215</v>
      </c>
      <c r="F53" s="8" t="s">
        <v>111</v>
      </c>
      <c r="G53" s="23">
        <v>214143</v>
      </c>
      <c r="H53" s="8" t="s">
        <v>111</v>
      </c>
      <c r="I53" s="23">
        <v>180.07</v>
      </c>
      <c r="J53" s="8" t="s">
        <v>111</v>
      </c>
      <c r="K53" s="23">
        <v>75748</v>
      </c>
      <c r="L53" s="8" t="s">
        <v>111</v>
      </c>
      <c r="M53" s="23">
        <v>13053</v>
      </c>
      <c r="N53" s="8" t="s">
        <v>111</v>
      </c>
      <c r="O53" s="23">
        <v>172.32</v>
      </c>
      <c r="P53" s="8" t="s">
        <v>111</v>
      </c>
      <c r="Q53" s="23">
        <v>1113467</v>
      </c>
      <c r="R53" s="8" t="s">
        <v>111</v>
      </c>
      <c r="S53" s="23">
        <v>201090</v>
      </c>
      <c r="T53" s="8" t="s">
        <v>111</v>
      </c>
      <c r="U53" s="23">
        <v>180.6</v>
      </c>
    </row>
    <row r="54" spans="1:21" ht="15.75" x14ac:dyDescent="0.25">
      <c r="A54" s="94"/>
      <c r="B54" s="7" t="s">
        <v>44</v>
      </c>
      <c r="C54" s="6" t="s">
        <v>111</v>
      </c>
      <c r="D54" s="10" t="s">
        <v>111</v>
      </c>
      <c r="E54" s="24">
        <v>2240651</v>
      </c>
      <c r="F54" s="10" t="s">
        <v>111</v>
      </c>
      <c r="G54" s="24">
        <v>566922</v>
      </c>
      <c r="H54" s="10" t="s">
        <v>111</v>
      </c>
      <c r="I54" s="24">
        <v>253.02</v>
      </c>
      <c r="J54" s="10" t="s">
        <v>111</v>
      </c>
      <c r="K54" s="24">
        <v>23912</v>
      </c>
      <c r="L54" s="10" t="s">
        <v>111</v>
      </c>
      <c r="M54" s="24">
        <v>5438</v>
      </c>
      <c r="N54" s="10" t="s">
        <v>111</v>
      </c>
      <c r="O54" s="24">
        <v>227.41</v>
      </c>
      <c r="P54" s="10" t="s">
        <v>111</v>
      </c>
      <c r="Q54" s="24">
        <v>2216738</v>
      </c>
      <c r="R54" s="10" t="s">
        <v>111</v>
      </c>
      <c r="S54" s="24">
        <v>561484</v>
      </c>
      <c r="T54" s="10" t="s">
        <v>111</v>
      </c>
      <c r="U54" s="24">
        <v>253.29</v>
      </c>
    </row>
    <row r="55" spans="1:21" ht="15.75" x14ac:dyDescent="0.25">
      <c r="A55" s="94"/>
      <c r="B55" s="7" t="s">
        <v>45</v>
      </c>
      <c r="C55" s="6" t="s">
        <v>111</v>
      </c>
      <c r="D55" s="8" t="s">
        <v>111</v>
      </c>
      <c r="E55" s="23">
        <v>3051575</v>
      </c>
      <c r="F55" s="8" t="s">
        <v>111</v>
      </c>
      <c r="G55" s="23">
        <v>1063580</v>
      </c>
      <c r="H55" s="8" t="s">
        <v>111</v>
      </c>
      <c r="I55" s="23">
        <v>348.53</v>
      </c>
      <c r="J55" s="8" t="s">
        <v>111</v>
      </c>
      <c r="K55" s="23">
        <v>73478</v>
      </c>
      <c r="L55" s="8" t="s">
        <v>111</v>
      </c>
      <c r="M55" s="23">
        <v>23607</v>
      </c>
      <c r="N55" s="8" t="s">
        <v>111</v>
      </c>
      <c r="O55" s="23">
        <v>321.27999999999997</v>
      </c>
      <c r="P55" s="8" t="s">
        <v>111</v>
      </c>
      <c r="Q55" s="23">
        <v>2978097</v>
      </c>
      <c r="R55" s="8" t="s">
        <v>111</v>
      </c>
      <c r="S55" s="23">
        <v>1039973</v>
      </c>
      <c r="T55" s="8" t="s">
        <v>111</v>
      </c>
      <c r="U55" s="23">
        <v>349.21</v>
      </c>
    </row>
    <row r="56" spans="1:21" ht="15.75" x14ac:dyDescent="0.25">
      <c r="A56" s="94"/>
      <c r="B56" s="7" t="s">
        <v>46</v>
      </c>
      <c r="C56" s="6" t="s">
        <v>111</v>
      </c>
      <c r="D56" s="10" t="s">
        <v>111</v>
      </c>
      <c r="E56" s="24">
        <v>2402171</v>
      </c>
      <c r="F56" s="10" t="s">
        <v>111</v>
      </c>
      <c r="G56" s="24">
        <v>1088720</v>
      </c>
      <c r="H56" s="10" t="s">
        <v>111</v>
      </c>
      <c r="I56" s="24">
        <v>453.22</v>
      </c>
      <c r="J56" s="10" t="s">
        <v>111</v>
      </c>
      <c r="K56" s="24">
        <v>11407</v>
      </c>
      <c r="L56" s="10" t="s">
        <v>111</v>
      </c>
      <c r="M56" s="24">
        <v>5388</v>
      </c>
      <c r="N56" s="10" t="s">
        <v>111</v>
      </c>
      <c r="O56" s="24">
        <v>472.36</v>
      </c>
      <c r="P56" s="10" t="s">
        <v>111</v>
      </c>
      <c r="Q56" s="24">
        <v>2390765</v>
      </c>
      <c r="R56" s="10" t="s">
        <v>111</v>
      </c>
      <c r="S56" s="24">
        <v>1083332</v>
      </c>
      <c r="T56" s="10" t="s">
        <v>111</v>
      </c>
      <c r="U56" s="24">
        <v>453.13</v>
      </c>
    </row>
    <row r="57" spans="1:21" ht="15.75" x14ac:dyDescent="0.25">
      <c r="A57" s="94"/>
      <c r="B57" s="7" t="s">
        <v>114</v>
      </c>
      <c r="C57" s="6" t="s">
        <v>111</v>
      </c>
      <c r="D57" s="8" t="s">
        <v>111</v>
      </c>
      <c r="E57" s="23">
        <v>12723661</v>
      </c>
      <c r="F57" s="8" t="s">
        <v>111</v>
      </c>
      <c r="G57" s="23">
        <v>12291660</v>
      </c>
      <c r="H57" s="8" t="s">
        <v>111</v>
      </c>
      <c r="I57" s="23">
        <v>966.05</v>
      </c>
      <c r="J57" s="8" t="s">
        <v>111</v>
      </c>
      <c r="K57" s="23">
        <v>48323</v>
      </c>
      <c r="L57" s="8" t="s">
        <v>111</v>
      </c>
      <c r="M57" s="23">
        <v>43994</v>
      </c>
      <c r="N57" s="8" t="s">
        <v>111</v>
      </c>
      <c r="O57" s="23">
        <v>910.42</v>
      </c>
      <c r="P57" s="8" t="s">
        <v>111</v>
      </c>
      <c r="Q57" s="23">
        <v>12675339</v>
      </c>
      <c r="R57" s="8" t="s">
        <v>111</v>
      </c>
      <c r="S57" s="23">
        <v>12247667</v>
      </c>
      <c r="T57" s="8" t="s">
        <v>111</v>
      </c>
      <c r="U57" s="23">
        <v>966.26</v>
      </c>
    </row>
    <row r="58" spans="1:21" ht="15.75" x14ac:dyDescent="0.25">
      <c r="A58" s="95"/>
      <c r="B58" s="7" t="s">
        <v>115</v>
      </c>
      <c r="C58" s="6" t="s">
        <v>111</v>
      </c>
      <c r="D58" s="10" t="s">
        <v>111</v>
      </c>
      <c r="E58" s="24">
        <v>25168674</v>
      </c>
      <c r="F58" s="10" t="s">
        <v>111</v>
      </c>
      <c r="G58" s="24">
        <v>15497438</v>
      </c>
      <c r="H58" s="10" t="s">
        <v>111</v>
      </c>
      <c r="I58" s="24">
        <v>615.74</v>
      </c>
      <c r="J58" s="10" t="s">
        <v>111</v>
      </c>
      <c r="K58" s="24">
        <v>763747</v>
      </c>
      <c r="L58" s="10" t="s">
        <v>111</v>
      </c>
      <c r="M58" s="24">
        <v>117464</v>
      </c>
      <c r="N58" s="10" t="s">
        <v>111</v>
      </c>
      <c r="O58" s="24">
        <v>153.80000000000001</v>
      </c>
      <c r="P58" s="10" t="s">
        <v>111</v>
      </c>
      <c r="Q58" s="24">
        <v>24404927</v>
      </c>
      <c r="R58" s="10" t="s">
        <v>111</v>
      </c>
      <c r="S58" s="24">
        <v>15379974</v>
      </c>
      <c r="T58" s="10" t="s">
        <v>111</v>
      </c>
      <c r="U58" s="24">
        <v>630.20000000000005</v>
      </c>
    </row>
    <row r="59" spans="1:21" x14ac:dyDescent="0.2">
      <c r="A59" s="17" t="s">
        <v>216</v>
      </c>
    </row>
  </sheetData>
  <mergeCells count="62">
    <mergeCell ref="A19:A27"/>
    <mergeCell ref="N8:O8"/>
    <mergeCell ref="P8:Q8"/>
    <mergeCell ref="R8:S8"/>
    <mergeCell ref="T8:U8"/>
    <mergeCell ref="A9:A17"/>
    <mergeCell ref="D8:E8"/>
    <mergeCell ref="F8:G8"/>
    <mergeCell ref="H8:I8"/>
    <mergeCell ref="J8:K8"/>
    <mergeCell ref="L8:M8"/>
    <mergeCell ref="A6:C6"/>
    <mergeCell ref="D6:I6"/>
    <mergeCell ref="J6:O6"/>
    <mergeCell ref="P6:U6"/>
    <mergeCell ref="A7:C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3:C3"/>
    <mergeCell ref="D3:U3"/>
    <mergeCell ref="A4:C4"/>
    <mergeCell ref="D4:U4"/>
    <mergeCell ref="A5:C5"/>
    <mergeCell ref="D5:U5"/>
    <mergeCell ref="A35:C35"/>
    <mergeCell ref="D35:U35"/>
    <mergeCell ref="A36:C36"/>
    <mergeCell ref="D36:U36"/>
    <mergeCell ref="A37:C37"/>
    <mergeCell ref="D37:U37"/>
    <mergeCell ref="A38:C38"/>
    <mergeCell ref="D38:I38"/>
    <mergeCell ref="J38:O38"/>
    <mergeCell ref="P38:U38"/>
    <mergeCell ref="A39:C39"/>
    <mergeCell ref="D39:E39"/>
    <mergeCell ref="F39:G39"/>
    <mergeCell ref="H39:I39"/>
    <mergeCell ref="J39:K39"/>
    <mergeCell ref="L39:M39"/>
    <mergeCell ref="N39:O39"/>
    <mergeCell ref="P39:Q39"/>
    <mergeCell ref="R39:S39"/>
    <mergeCell ref="T39:U39"/>
    <mergeCell ref="A50:A58"/>
    <mergeCell ref="N40:O40"/>
    <mergeCell ref="P40:Q40"/>
    <mergeCell ref="R40:S40"/>
    <mergeCell ref="T40:U40"/>
    <mergeCell ref="A41:A49"/>
    <mergeCell ref="D40:E40"/>
    <mergeCell ref="F40:G40"/>
    <mergeCell ref="H40:I40"/>
    <mergeCell ref="J40:K40"/>
    <mergeCell ref="L40:M40"/>
  </mergeCells>
  <hyperlinks>
    <hyperlink ref="A2" r:id="rId1" tooltip="Click once to display linked information. Click and hold to select this cell." display="http://dati5.istat.it/OECDStat_Metadata/ShowMetadata.ashx?Dataset=DCSC_TRAMERCIS2&amp;ShowOnWeb=true&amp;Lang=fr" xr:uid="{00000000-0004-0000-0200-000000000000}"/>
    <hyperlink ref="W2" r:id="rId2" tooltip="Click once to display linked information. Click and hold to select this cell." display="http://dati.istat.it/OECDStat_Metadata/ShowMetadata.ashx?Dataset=DCSC_TRAMERCIS2&amp;ShowOnWeb=true&amp;Lang=it" xr:uid="{00000000-0004-0000-0200-000001000000}"/>
    <hyperlink ref="A34" r:id="rId3" tooltip="Click once to display linked information. Click and hold to select this cell." display="http://dati.istat.it/OECDStat_Metadata/ShowMetadata.ashx?Dataset=DCSC_TRAMERCIS2&amp;ShowOnWeb=true&amp;Lang=it" xr:uid="{00000000-0004-0000-0200-000002000000}"/>
    <hyperlink ref="A59" r:id="rId4" tooltip="Click once to display linked information. Click and hold to select this cell." display="http://dativ7a.istat.it/" xr:uid="{00000000-0004-0000-0200-000003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J34"/>
  <sheetViews>
    <sheetView workbookViewId="0">
      <selection sqref="A1:XFD1"/>
    </sheetView>
  </sheetViews>
  <sheetFormatPr defaultColWidth="9.140625" defaultRowHeight="12.75" x14ac:dyDescent="0.2"/>
  <cols>
    <col min="1" max="1" width="23.42578125" style="185" customWidth="1"/>
    <col min="2" max="2" width="12.5703125" style="185" customWidth="1"/>
    <col min="3" max="3" width="16" style="185" customWidth="1"/>
    <col min="4" max="4" width="4.5703125" style="185" customWidth="1"/>
    <col min="5" max="5" width="12.5703125" style="185" customWidth="1"/>
    <col min="6" max="6" width="15.85546875" style="185" customWidth="1"/>
    <col min="7" max="7" width="4.5703125" style="185" customWidth="1"/>
    <col min="8" max="8" width="12.5703125" style="185" customWidth="1"/>
    <col min="9" max="9" width="15.85546875" style="185" customWidth="1"/>
    <col min="10" max="16384" width="9.140625" style="185"/>
  </cols>
  <sheetData>
    <row r="1" spans="1:10" ht="18.75" x14ac:dyDescent="0.2">
      <c r="A1" s="140" t="s">
        <v>434</v>
      </c>
      <c r="B1" s="140"/>
      <c r="C1" s="140"/>
      <c r="D1" s="140"/>
      <c r="E1" s="140"/>
      <c r="F1" s="140"/>
      <c r="G1" s="140"/>
      <c r="H1" s="140"/>
      <c r="I1" s="140"/>
    </row>
    <row r="2" spans="1:10" x14ac:dyDescent="0.2">
      <c r="A2" s="186"/>
    </row>
    <row r="3" spans="1:10" ht="16.5" customHeight="1" x14ac:dyDescent="0.2">
      <c r="A3" s="187" t="s">
        <v>48</v>
      </c>
      <c r="B3" s="188"/>
      <c r="C3" s="188"/>
      <c r="D3" s="188"/>
      <c r="E3" s="188"/>
      <c r="F3" s="188"/>
      <c r="G3" s="188"/>
      <c r="H3" s="188"/>
      <c r="I3" s="188"/>
      <c r="J3" s="189"/>
    </row>
    <row r="4" spans="1:10" ht="17.45" customHeight="1" x14ac:dyDescent="0.2">
      <c r="A4" s="190" t="s">
        <v>0</v>
      </c>
      <c r="B4" s="191" t="s">
        <v>1</v>
      </c>
      <c r="C4" s="192"/>
      <c r="D4" s="193"/>
      <c r="E4" s="191" t="s">
        <v>2</v>
      </c>
      <c r="F4" s="192"/>
      <c r="G4" s="193"/>
      <c r="H4" s="191" t="s">
        <v>3</v>
      </c>
      <c r="I4" s="192"/>
      <c r="J4" s="189"/>
    </row>
    <row r="5" spans="1:10" ht="15.6" customHeight="1" x14ac:dyDescent="0.2">
      <c r="A5" s="194"/>
      <c r="B5" s="149" t="s">
        <v>52</v>
      </c>
      <c r="C5" s="149" t="s">
        <v>90</v>
      </c>
      <c r="D5" s="149"/>
      <c r="E5" s="149" t="s">
        <v>52</v>
      </c>
      <c r="F5" s="149" t="s">
        <v>90</v>
      </c>
      <c r="G5" s="149"/>
      <c r="H5" s="149" t="s">
        <v>52</v>
      </c>
      <c r="I5" s="149" t="s">
        <v>90</v>
      </c>
      <c r="J5" s="195"/>
    </row>
    <row r="6" spans="1:10" ht="6.75" customHeight="1" x14ac:dyDescent="0.2">
      <c r="A6" s="195"/>
      <c r="B6" s="196"/>
      <c r="C6" s="196"/>
      <c r="D6" s="196"/>
      <c r="E6" s="196"/>
      <c r="F6" s="196"/>
      <c r="G6" s="196"/>
      <c r="H6" s="196"/>
      <c r="I6" s="196"/>
    </row>
    <row r="7" spans="1:10" ht="16.5" customHeight="1" x14ac:dyDescent="0.2">
      <c r="A7" s="197" t="s">
        <v>50</v>
      </c>
      <c r="B7" s="197"/>
      <c r="C7" s="197"/>
      <c r="D7" s="197"/>
      <c r="E7" s="197"/>
      <c r="F7" s="197"/>
      <c r="G7" s="197"/>
      <c r="H7" s="197"/>
      <c r="I7" s="197"/>
    </row>
    <row r="8" spans="1:10" ht="6.75" customHeight="1" x14ac:dyDescent="0.2">
      <c r="A8" s="198"/>
      <c r="B8" s="198"/>
      <c r="C8" s="198"/>
      <c r="D8" s="198"/>
      <c r="E8" s="198"/>
      <c r="F8" s="198"/>
      <c r="G8" s="198"/>
      <c r="H8" s="198"/>
      <c r="I8" s="198"/>
    </row>
    <row r="9" spans="1:10" x14ac:dyDescent="0.2">
      <c r="A9" s="141" t="s">
        <v>40</v>
      </c>
      <c r="B9" s="154">
        <f>' Tab.V.4.1A'!B34/' Tab.V.4.1A'!$B$43*100</f>
        <v>70.729349630307794</v>
      </c>
      <c r="C9" s="154">
        <f>' Tab.V.4.1A'!C34/' Tab.V.4.1A'!$C$43*100</f>
        <v>25.284203019108531</v>
      </c>
      <c r="D9" s="154"/>
      <c r="E9" s="154">
        <f>' Tab.V.4.1A'!F34/' Tab.V.4.1A'!$F$43*100</f>
        <v>34.366458189512507</v>
      </c>
      <c r="F9" s="154">
        <f>' Tab.V.4.1A'!G34/' Tab.V.4.1A'!$G$43*100</f>
        <v>4.8436946493761308</v>
      </c>
      <c r="G9" s="154"/>
      <c r="H9" s="154">
        <f>' Tab.V.4.1A'!J34/' Tab.V.4.1A'!$J$43*100</f>
        <v>39.704162588400386</v>
      </c>
      <c r="I9" s="154">
        <f>' Tab.V.4.1A'!K34/' Tab.V.4.1A'!$K$43*100</f>
        <v>5.9179586371300292</v>
      </c>
      <c r="J9" s="199"/>
    </row>
    <row r="10" spans="1:10" x14ac:dyDescent="0.2">
      <c r="A10" s="141" t="s">
        <v>41</v>
      </c>
      <c r="B10" s="154">
        <f>' Tab.V.4.1A'!B35/' Tab.V.4.1A'!$B$43*100</f>
        <v>15.018366475310094</v>
      </c>
      <c r="C10" s="154">
        <f>' Tab.V.4.1A'!C35/' Tab.V.4.1A'!$C$43*100</f>
        <v>20.491343276124059</v>
      </c>
      <c r="D10" s="154"/>
      <c r="E10" s="154">
        <f>' Tab.V.4.1A'!F35/' Tab.V.4.1A'!$F$43*100</f>
        <v>18.396579474985487</v>
      </c>
      <c r="F10" s="154">
        <f>' Tab.V.4.1A'!G35/' Tab.V.4.1A'!$G$43*100</f>
        <v>8.3092678059648044</v>
      </c>
      <c r="G10" s="154"/>
      <c r="H10" s="154">
        <f>' Tab.V.4.1A'!J35/' Tab.V.4.1A'!$J$43*100</f>
        <v>17.900692000852509</v>
      </c>
      <c r="I10" s="154">
        <f>' Tab.V.4.1A'!K35/' Tab.V.4.1A'!$K$43*100</f>
        <v>8.949504571948113</v>
      </c>
      <c r="J10" s="199"/>
    </row>
    <row r="11" spans="1:10" x14ac:dyDescent="0.2">
      <c r="A11" s="141" t="s">
        <v>42</v>
      </c>
      <c r="B11" s="154">
        <f>' Tab.V.4.1A'!B36/' Tab.V.4.1A'!$B$43*100</f>
        <v>6.0196244969588228</v>
      </c>
      <c r="C11" s="154">
        <f>' Tab.V.4.1A'!C36/' Tab.V.4.1A'!$C$43*100</f>
        <v>14.051269331271381</v>
      </c>
      <c r="D11" s="154"/>
      <c r="E11" s="154">
        <f>' Tab.V.4.1A'!F36/' Tab.V.4.1A'!$F$43*100</f>
        <v>11.817444096538498</v>
      </c>
      <c r="F11" s="154">
        <f>' Tab.V.4.1A'!G36/' Tab.V.4.1A'!$G$43*100</f>
        <v>9.1282986441134888</v>
      </c>
      <c r="G11" s="154"/>
      <c r="H11" s="154">
        <f>' Tab.V.4.1A'!J36/' Tab.V.4.1A'!$J$43*100</f>
        <v>10.966382864759895</v>
      </c>
      <c r="I11" s="154">
        <f>' Tab.V.4.1A'!K36/' Tab.V.4.1A'!$K$43*100</f>
        <v>9.3870285164983116</v>
      </c>
      <c r="J11" s="199"/>
    </row>
    <row r="12" spans="1:10" x14ac:dyDescent="0.2">
      <c r="A12" s="141" t="s">
        <v>43</v>
      </c>
      <c r="B12" s="154">
        <f>' Tab.V.4.1A'!B37/' Tab.V.4.1A'!$B$43*100</f>
        <v>3.5764177686517655</v>
      </c>
      <c r="C12" s="154">
        <f>' Tab.V.4.1A'!C37/' Tab.V.4.1A'!$C$43*100</f>
        <v>12.012166054631841</v>
      </c>
      <c r="D12" s="154"/>
      <c r="E12" s="154">
        <f>' Tab.V.4.1A'!F37/' Tab.V.4.1A'!$F$43*100</f>
        <v>9.31631961468198</v>
      </c>
      <c r="F12" s="154">
        <f>' Tab.V.4.1A'!G37/' Tab.V.4.1A'!$G$43*100</f>
        <v>10.065470077238668</v>
      </c>
      <c r="G12" s="154"/>
      <c r="H12" s="154">
        <f>' Tab.V.4.1A'!J37/' Tab.V.4.1A'!$J$43*100</f>
        <v>8.4737601228818384</v>
      </c>
      <c r="I12" s="154">
        <f>' Tab.V.4.1A'!K37/' Tab.V.4.1A'!$K$43*100</f>
        <v>10.167779929116694</v>
      </c>
      <c r="J12" s="199"/>
    </row>
    <row r="13" spans="1:10" x14ac:dyDescent="0.2">
      <c r="A13" s="141" t="s">
        <v>44</v>
      </c>
      <c r="B13" s="154">
        <f>' Tab.V.4.1A'!B38/' Tab.V.4.1A'!$B$43*100</f>
        <v>2.9999249483881298</v>
      </c>
      <c r="C13" s="154">
        <f>' Tab.V.4.1A'!C38/' Tab.V.4.1A'!$C$43*100</f>
        <v>14.156569381587053</v>
      </c>
      <c r="D13" s="154"/>
      <c r="E13" s="154">
        <f>' Tab.V.4.1A'!F38/' Tab.V.4.1A'!$F$43*100</f>
        <v>11.603699404204617</v>
      </c>
      <c r="F13" s="154">
        <f>' Tab.V.4.1A'!G38/' Tab.V.4.1A'!$G$43*100</f>
        <v>17.815664438934267</v>
      </c>
      <c r="G13" s="154"/>
      <c r="H13" s="154">
        <f>' Tab.V.4.1A'!J38/' Tab.V.4.1A'!$J$43*100</f>
        <v>10.340752401361804</v>
      </c>
      <c r="I13" s="154">
        <f>' Tab.V.4.1A'!K38/' Tab.V.4.1A'!$K$43*100</f>
        <v>17.623358358440836</v>
      </c>
      <c r="J13" s="199"/>
    </row>
    <row r="14" spans="1:10" x14ac:dyDescent="0.2">
      <c r="A14" s="141" t="s">
        <v>45</v>
      </c>
      <c r="B14" s="154">
        <f>' Tab.V.4.1A'!B39/' Tab.V.4.1A'!$B$43*100</f>
        <v>0.971100756868162</v>
      </c>
      <c r="C14" s="154">
        <f>' Tab.V.4.1A'!C39/' Tab.V.4.1A'!$C$43*100</f>
        <v>6.0810242784448443</v>
      </c>
      <c r="D14" s="154"/>
      <c r="E14" s="154">
        <f>' Tab.V.4.1A'!F39/' Tab.V.4.1A'!$F$43*100</f>
        <v>5.5978186234686991</v>
      </c>
      <c r="F14" s="154">
        <f>' Tab.V.4.1A'!G39/' Tab.V.4.1A'!$G$43*100</f>
        <v>12.081438595025871</v>
      </c>
      <c r="G14" s="154"/>
      <c r="H14" s="154">
        <f>' Tab.V.4.1A'!J39/' Tab.V.4.1A'!$J$43*100</f>
        <v>4.9186632722179295</v>
      </c>
      <c r="I14" s="154">
        <f>' Tab.V.4.1A'!K39/' Tab.V.4.1A'!$K$43*100</f>
        <v>11.766082983741223</v>
      </c>
      <c r="J14" s="199"/>
    </row>
    <row r="15" spans="1:10" x14ac:dyDescent="0.2">
      <c r="A15" s="141" t="s">
        <v>46</v>
      </c>
      <c r="B15" s="154">
        <f>' Tab.V.4.1A'!B40/' Tab.V.4.1A'!$B$43*100</f>
        <v>0.26272598052353907</v>
      </c>
      <c r="C15" s="154">
        <f>' Tab.V.4.1A'!C40/' Tab.V.4.1A'!$C$43*100</f>
        <v>2.2087890044885672</v>
      </c>
      <c r="D15" s="154"/>
      <c r="E15" s="154">
        <f>' Tab.V.4.1A'!F40/' Tab.V.4.1A'!$F$43*100</f>
        <v>2.6771224473645105</v>
      </c>
      <c r="F15" s="154">
        <f>' Tab.V.4.1A'!G40/' Tab.V.4.1A'!$G$43*100</f>
        <v>7.5417056091439392</v>
      </c>
      <c r="G15" s="154"/>
      <c r="H15" s="154">
        <f>' Tab.V.4.1A'!J40/' Tab.V.4.1A'!$J$43*100</f>
        <v>2.3227134845156923</v>
      </c>
      <c r="I15" s="154">
        <f>' Tab.V.4.1A'!K40/' Tab.V.4.1A'!$K$43*100</f>
        <v>7.2614307669311433</v>
      </c>
      <c r="J15" s="199"/>
    </row>
    <row r="16" spans="1:10" x14ac:dyDescent="0.2">
      <c r="A16" s="141" t="s">
        <v>47</v>
      </c>
      <c r="B16" s="164">
        <f>' Tab.V.4.1A'!B41/' Tab.V.4.1A'!$B$43*100</f>
        <v>0.42248994299168458</v>
      </c>
      <c r="C16" s="164">
        <f>' Tab.V.4.1A'!C41/' Tab.V.4.1A'!$C$43*100</f>
        <v>5.7146356543437253</v>
      </c>
      <c r="D16" s="154"/>
      <c r="E16" s="164">
        <f>' Tab.V.4.1A'!F41/' Tab.V.4.1A'!$F$43*100</f>
        <v>6.2245581492437179</v>
      </c>
      <c r="F16" s="164">
        <f>' Tab.V.4.1A'!G41/' Tab.V.4.1A'!$G$43*100</f>
        <v>30.214460180202835</v>
      </c>
      <c r="G16" s="154"/>
      <c r="H16" s="164">
        <f>' Tab.V.4.1A'!J41/' Tab.V.4.1A'!$J$43*100</f>
        <v>5.3728732650099431</v>
      </c>
      <c r="I16" s="164">
        <f>' Tab.V.4.1A'!K41/' Tab.V.4.1A'!$K$43*100</f>
        <v>28.926856236193643</v>
      </c>
      <c r="J16" s="199"/>
    </row>
    <row r="17" spans="1:10" ht="4.5" customHeight="1" x14ac:dyDescent="0.2">
      <c r="A17" s="147"/>
      <c r="B17" s="154"/>
      <c r="C17" s="154"/>
      <c r="D17" s="154"/>
      <c r="E17" s="154"/>
      <c r="F17" s="154"/>
      <c r="G17" s="154"/>
      <c r="H17" s="154"/>
      <c r="I17" s="154"/>
      <c r="J17" s="199"/>
    </row>
    <row r="18" spans="1:10" ht="13.9" customHeight="1" x14ac:dyDescent="0.2">
      <c r="A18" s="157" t="s">
        <v>3</v>
      </c>
      <c r="B18" s="158">
        <f>SUM(B9:B17)</f>
        <v>100</v>
      </c>
      <c r="C18" s="158">
        <f>SUM(C9:C17)</f>
        <v>99.999999999999986</v>
      </c>
      <c r="D18" s="158"/>
      <c r="E18" s="158">
        <f>SUM(E9:E17)</f>
        <v>100.00000000000001</v>
      </c>
      <c r="F18" s="158">
        <f>SUM(F9:F17)</f>
        <v>100.00000000000001</v>
      </c>
      <c r="G18" s="158"/>
      <c r="H18" s="158">
        <f>SUM(H9:H17)</f>
        <v>99.999999999999986</v>
      </c>
      <c r="I18" s="158">
        <f>SUM(I9:I17)</f>
        <v>100</v>
      </c>
    </row>
    <row r="19" spans="1:10" ht="20.25" customHeight="1" x14ac:dyDescent="0.2">
      <c r="A19" s="197" t="s">
        <v>51</v>
      </c>
      <c r="B19" s="197"/>
      <c r="C19" s="197"/>
      <c r="D19" s="197"/>
      <c r="E19" s="197"/>
      <c r="F19" s="197"/>
      <c r="G19" s="197"/>
      <c r="H19" s="197"/>
      <c r="I19" s="197"/>
    </row>
    <row r="20" spans="1:10" ht="6.75" customHeight="1" x14ac:dyDescent="0.2">
      <c r="A20" s="141"/>
      <c r="B20" s="141"/>
      <c r="C20" s="141"/>
      <c r="D20" s="141"/>
      <c r="E20" s="141"/>
      <c r="F20" s="141"/>
      <c r="G20" s="141"/>
      <c r="H20" s="141"/>
      <c r="I20" s="141"/>
    </row>
    <row r="21" spans="1:10" x14ac:dyDescent="0.2">
      <c r="A21" s="141" t="s">
        <v>40</v>
      </c>
      <c r="B21" s="154">
        <f>' Tab.V.4.1A'!B34/' Tab.V.4.1A'!J34*100</f>
        <v>26.149279892851734</v>
      </c>
      <c r="C21" s="154">
        <f>' Tab.V.4.1A'!C34/' Tab.V.4.1A'!K34*100</f>
        <v>22.454152500221493</v>
      </c>
      <c r="D21" s="154"/>
      <c r="E21" s="154">
        <f>' Tab.V.4.1A'!F34/' Tab.V.4.1A'!J34*100</f>
        <v>73.850720107148277</v>
      </c>
      <c r="F21" s="154">
        <f>' Tab.V.4.1A'!G34/' Tab.V.4.1A'!K34*100</f>
        <v>77.545847499778503</v>
      </c>
      <c r="G21" s="154"/>
      <c r="H21" s="154">
        <f>B21+E21</f>
        <v>100.00000000000001</v>
      </c>
      <c r="I21" s="154">
        <f>C21+F21</f>
        <v>100</v>
      </c>
    </row>
    <row r="22" spans="1:10" x14ac:dyDescent="0.2">
      <c r="A22" s="141" t="s">
        <v>41</v>
      </c>
      <c r="B22" s="154">
        <f>' Tab.V.4.1A'!B35/' Tab.V.4.1A'!J35*100</f>
        <v>12.315413185138095</v>
      </c>
      <c r="C22" s="154">
        <f>' Tab.V.4.1A'!C35/' Tab.V.4.1A'!K35*100</f>
        <v>12.033466658484777</v>
      </c>
      <c r="D22" s="154"/>
      <c r="E22" s="154">
        <f>' Tab.V.4.1A'!F35/' Tab.V.4.1A'!J35*100</f>
        <v>87.684586814861916</v>
      </c>
      <c r="F22" s="154">
        <f>' Tab.V.4.1A'!G35/' Tab.V.4.1A'!K35*100</f>
        <v>87.966533341515216</v>
      </c>
      <c r="G22" s="154"/>
      <c r="H22" s="154">
        <f t="shared" ref="H22:H30" si="0">B22+E22</f>
        <v>100.00000000000001</v>
      </c>
      <c r="I22" s="154">
        <f t="shared" ref="I22:I30" si="1">C22+F22</f>
        <v>100</v>
      </c>
    </row>
    <row r="23" spans="1:10" x14ac:dyDescent="0.2">
      <c r="A23" s="141" t="s">
        <v>42</v>
      </c>
      <c r="B23" s="154">
        <f>' Tab.V.4.1A'!B36/' Tab.V.4.1A'!J36*100</f>
        <v>8.0575332496153109</v>
      </c>
      <c r="C23" s="154">
        <f>' Tab.V.4.1A'!C36/' Tab.V.4.1A'!K36*100</f>
        <v>7.8669564419100366</v>
      </c>
      <c r="D23" s="154"/>
      <c r="E23" s="154">
        <f>' Tab.V.4.1A'!F36/' Tab.V.4.1A'!J36*100</f>
        <v>91.942466750384682</v>
      </c>
      <c r="F23" s="154">
        <f>' Tab.V.4.1A'!G36/' Tab.V.4.1A'!K36*100</f>
        <v>92.133043558089966</v>
      </c>
      <c r="G23" s="154"/>
      <c r="H23" s="154">
        <f t="shared" si="0"/>
        <v>100</v>
      </c>
      <c r="I23" s="154">
        <f t="shared" si="1"/>
        <v>100</v>
      </c>
    </row>
    <row r="24" spans="1:10" x14ac:dyDescent="0.2">
      <c r="A24" s="141" t="s">
        <v>43</v>
      </c>
      <c r="B24" s="154">
        <f>' Tab.V.4.1A'!B37/' Tab.V.4.1A'!J37*100</f>
        <v>6.1953833998145091</v>
      </c>
      <c r="C24" s="154">
        <f>' Tab.V.4.1A'!C37/' Tab.V.4.1A'!K37*100</f>
        <v>6.2088978361575515</v>
      </c>
      <c r="D24" s="154"/>
      <c r="E24" s="154">
        <f>' Tab.V.4.1A'!F37/' Tab.V.4.1A'!J37*100</f>
        <v>93.804616600185483</v>
      </c>
      <c r="F24" s="154">
        <f>' Tab.V.4.1A'!G37/' Tab.V.4.1A'!K37*100</f>
        <v>93.791102163842439</v>
      </c>
      <c r="G24" s="154"/>
      <c r="H24" s="154">
        <f t="shared" si="0"/>
        <v>99.999999999999986</v>
      </c>
      <c r="I24" s="154">
        <f t="shared" si="1"/>
        <v>99.999999999999986</v>
      </c>
    </row>
    <row r="25" spans="1:10" x14ac:dyDescent="0.2">
      <c r="A25" s="141" t="s">
        <v>44</v>
      </c>
      <c r="B25" s="154">
        <f>' Tab.V.4.1A'!B38/' Tab.V.4.1A'!J38*100</f>
        <v>4.2584775279193199</v>
      </c>
      <c r="C25" s="154">
        <f>' Tab.V.4.1A'!C38/' Tab.V.4.1A'!K38*100</f>
        <v>4.221712689075277</v>
      </c>
      <c r="D25" s="154"/>
      <c r="E25" s="154">
        <f>' Tab.V.4.1A'!F38/' Tab.V.4.1A'!J38*100</f>
        <v>95.741522472080689</v>
      </c>
      <c r="F25" s="154">
        <f>' Tab.V.4.1A'!G38/' Tab.V.4.1A'!K38*100</f>
        <v>95.778287310924711</v>
      </c>
      <c r="G25" s="154"/>
      <c r="H25" s="154">
        <f t="shared" si="0"/>
        <v>100.00000000000001</v>
      </c>
      <c r="I25" s="154">
        <f t="shared" si="1"/>
        <v>99.999999999999986</v>
      </c>
    </row>
    <row r="26" spans="1:10" x14ac:dyDescent="0.2">
      <c r="A26" s="141" t="s">
        <v>45</v>
      </c>
      <c r="B26" s="154">
        <f>' Tab.V.4.1A'!B39/' Tab.V.4.1A'!J39*100</f>
        <v>2.8980996208189498</v>
      </c>
      <c r="C26" s="154">
        <f>' Tab.V.4.1A'!C39/' Tab.V.4.1A'!K39*100</f>
        <v>2.7162150718882359</v>
      </c>
      <c r="D26" s="154"/>
      <c r="E26" s="154">
        <f>' Tab.V.4.1A'!F39/' Tab.V.4.1A'!J39*100</f>
        <v>97.101900379181046</v>
      </c>
      <c r="F26" s="154">
        <f>' Tab.V.4.1A'!G39/' Tab.V.4.1A'!K39*100</f>
        <v>97.283784928111757</v>
      </c>
      <c r="G26" s="154"/>
      <c r="H26" s="154">
        <f t="shared" si="0"/>
        <v>100</v>
      </c>
      <c r="I26" s="154">
        <f t="shared" si="1"/>
        <v>100</v>
      </c>
    </row>
    <row r="27" spans="1:10" x14ac:dyDescent="0.2">
      <c r="A27" s="141" t="s">
        <v>46</v>
      </c>
      <c r="B27" s="154">
        <f>' Tab.V.4.1A'!B40/' Tab.V.4.1A'!J40*100</f>
        <v>1.6603646936941756</v>
      </c>
      <c r="C27" s="154">
        <f>' Tab.V.4.1A'!C40/' Tab.V.4.1A'!K40*100</f>
        <v>1.5986425022078359</v>
      </c>
      <c r="D27" s="154"/>
      <c r="E27" s="154">
        <f>' Tab.V.4.1A'!F40/' Tab.V.4.1A'!J40*100</f>
        <v>98.339635306305823</v>
      </c>
      <c r="F27" s="154">
        <f>' Tab.V.4.1A'!G40/' Tab.V.4.1A'!K40*100</f>
        <v>98.401357497792162</v>
      </c>
      <c r="G27" s="154"/>
      <c r="H27" s="154">
        <f t="shared" si="0"/>
        <v>100</v>
      </c>
      <c r="I27" s="154">
        <f t="shared" si="1"/>
        <v>100</v>
      </c>
    </row>
    <row r="28" spans="1:10" x14ac:dyDescent="0.2">
      <c r="A28" s="141" t="s">
        <v>47</v>
      </c>
      <c r="B28" s="164">
        <f>' Tab.V.4.1A'!B41/' Tab.V.4.1A'!J41*100</f>
        <v>1.1542659604207377</v>
      </c>
      <c r="C28" s="164">
        <f>' Tab.V.4.1A'!C41/' Tab.V.4.1A'!K41*100</f>
        <v>1.0382612216878835</v>
      </c>
      <c r="D28" s="164"/>
      <c r="E28" s="164">
        <f>' Tab.V.4.1A'!F41/' Tab.V.4.1A'!J41*100</f>
        <v>98.845734039579256</v>
      </c>
      <c r="F28" s="164">
        <f>' Tab.V.4.1A'!G41/' Tab.V.4.1A'!K41*100</f>
        <v>98.961738778312125</v>
      </c>
      <c r="G28" s="164"/>
      <c r="H28" s="164">
        <f t="shared" si="0"/>
        <v>100</v>
      </c>
      <c r="I28" s="164">
        <f t="shared" si="1"/>
        <v>100.00000000000001</v>
      </c>
    </row>
    <row r="29" spans="1:10" ht="3.2" customHeight="1" x14ac:dyDescent="0.2">
      <c r="A29" s="147"/>
      <c r="B29" s="154"/>
      <c r="C29" s="154"/>
      <c r="D29" s="154"/>
      <c r="E29" s="154"/>
      <c r="F29" s="154"/>
      <c r="G29" s="154"/>
      <c r="H29" s="154"/>
      <c r="I29" s="154"/>
    </row>
    <row r="30" spans="1:10" x14ac:dyDescent="0.2">
      <c r="A30" s="157" t="s">
        <v>3</v>
      </c>
      <c r="B30" s="158">
        <f>' Tab.V.4.1A'!B43/' Tab.V.4.1A'!J43*100</f>
        <v>14.678987801557369</v>
      </c>
      <c r="C30" s="158">
        <f>' Tab.V.4.1A'!C43/' Tab.V.4.1A'!K43*100</f>
        <v>5.255563943530059</v>
      </c>
      <c r="D30" s="158"/>
      <c r="E30" s="158">
        <f>' Tab.V.4.1A'!F43/' Tab.V.4.1A'!J43*100</f>
        <v>85.321012198442631</v>
      </c>
      <c r="F30" s="158">
        <f>' Tab.V.4.1A'!G43/' Tab.V.4.1A'!K43*100</f>
        <v>94.744436056469922</v>
      </c>
      <c r="G30" s="158"/>
      <c r="H30" s="158">
        <f t="shared" si="0"/>
        <v>100</v>
      </c>
      <c r="I30" s="158">
        <f t="shared" si="1"/>
        <v>99.999999999999986</v>
      </c>
    </row>
    <row r="31" spans="1:10" ht="13.5" x14ac:dyDescent="0.2">
      <c r="A31" s="165" t="s">
        <v>432</v>
      </c>
    </row>
    <row r="32" spans="1:10" x14ac:dyDescent="0.2">
      <c r="A32" s="167" t="s">
        <v>178</v>
      </c>
      <c r="F32" s="199"/>
    </row>
    <row r="33" spans="1:1" x14ac:dyDescent="0.2">
      <c r="A33" s="169" t="s">
        <v>214</v>
      </c>
    </row>
    <row r="34" spans="1:1" x14ac:dyDescent="0.2">
      <c r="A34" s="170" t="s">
        <v>433</v>
      </c>
    </row>
  </sheetData>
  <mergeCells count="4">
    <mergeCell ref="A19:I19"/>
    <mergeCell ref="A4:A5"/>
    <mergeCell ref="A7:I7"/>
    <mergeCell ref="A1:I1"/>
  </mergeCells>
  <phoneticPr fontId="0" type="noConversion"/>
  <pageMargins left="0.75" right="0.2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U96"/>
  <sheetViews>
    <sheetView zoomScale="89" zoomScaleNormal="89" workbookViewId="0">
      <selection sqref="A1:U1"/>
    </sheetView>
  </sheetViews>
  <sheetFormatPr defaultColWidth="8.85546875" defaultRowHeight="12.75" x14ac:dyDescent="0.2"/>
  <cols>
    <col min="1" max="1" width="64.42578125" style="85" customWidth="1"/>
    <col min="2" max="2" width="13" style="85" customWidth="1"/>
    <col min="3" max="3" width="11" style="203" customWidth="1"/>
    <col min="4" max="4" width="14.85546875" style="85" customWidth="1"/>
    <col min="5" max="5" width="18" style="85" customWidth="1"/>
    <col min="6" max="6" width="17.140625" style="203" customWidth="1"/>
    <col min="7" max="7" width="21.42578125" style="85" customWidth="1"/>
    <col min="8" max="8" width="10.5703125" style="85" customWidth="1"/>
    <col min="9" max="9" width="6.5703125" style="85" customWidth="1"/>
    <col min="10" max="10" width="2.85546875" style="85" customWidth="1"/>
    <col min="11" max="11" width="11" style="85" customWidth="1"/>
    <col min="12" max="12" width="6.42578125" style="85" customWidth="1"/>
    <col min="13" max="13" width="1.5703125" style="85" customWidth="1"/>
    <col min="14" max="14" width="11.28515625" style="85" customWidth="1"/>
    <col min="15" max="15" width="6.42578125" style="85" customWidth="1"/>
    <col min="16" max="16" width="3.42578125" style="85" customWidth="1"/>
    <col min="17" max="17" width="11.140625" style="85" customWidth="1"/>
    <col min="18" max="18" width="6.42578125" style="85" customWidth="1"/>
    <col min="19" max="19" width="3.140625" style="85" customWidth="1"/>
    <col min="20" max="20" width="16.7109375" style="85" customWidth="1"/>
    <col min="21" max="21" width="11.42578125" style="85" customWidth="1"/>
    <col min="22" max="16384" width="8.85546875" style="85"/>
  </cols>
  <sheetData>
    <row r="1" spans="1:21" ht="18.75" x14ac:dyDescent="0.2">
      <c r="A1" s="140" t="s">
        <v>435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</row>
    <row r="2" spans="1:21" ht="17.45" customHeight="1" x14ac:dyDescent="0.2">
      <c r="A2" s="147"/>
      <c r="B2" s="147"/>
      <c r="C2" s="200"/>
      <c r="D2" s="147"/>
      <c r="E2" s="147"/>
      <c r="F2" s="200"/>
      <c r="G2" s="147"/>
      <c r="H2" s="147"/>
      <c r="I2" s="147"/>
      <c r="J2" s="147"/>
      <c r="K2" s="147"/>
      <c r="N2" s="201"/>
      <c r="U2" s="202"/>
    </row>
    <row r="3" spans="1:21" ht="6.6" customHeight="1" x14ac:dyDescent="0.2">
      <c r="N3" s="201"/>
      <c r="U3" s="202"/>
    </row>
    <row r="4" spans="1:21" x14ac:dyDescent="0.2">
      <c r="A4" s="204" t="s">
        <v>8</v>
      </c>
      <c r="B4" s="205" t="s">
        <v>9</v>
      </c>
      <c r="C4" s="205"/>
      <c r="D4" s="205"/>
      <c r="E4" s="205"/>
      <c r="F4" s="206"/>
      <c r="G4" s="207"/>
      <c r="H4" s="205" t="s">
        <v>49</v>
      </c>
      <c r="I4" s="205"/>
      <c r="J4" s="205"/>
      <c r="K4" s="205"/>
      <c r="L4" s="205"/>
      <c r="M4" s="207"/>
      <c r="N4" s="208" t="s">
        <v>10</v>
      </c>
      <c r="O4" s="205"/>
      <c r="P4" s="205"/>
      <c r="Q4" s="205"/>
      <c r="R4" s="205"/>
      <c r="S4" s="205"/>
      <c r="T4" s="205"/>
      <c r="U4" s="206"/>
    </row>
    <row r="5" spans="1:21" ht="17.45" customHeight="1" x14ac:dyDescent="0.2">
      <c r="A5" s="209"/>
      <c r="B5" s="210" t="s">
        <v>52</v>
      </c>
      <c r="C5" s="210"/>
      <c r="D5" s="211"/>
      <c r="E5" s="210" t="s">
        <v>90</v>
      </c>
      <c r="F5" s="212"/>
      <c r="H5" s="210" t="s">
        <v>52</v>
      </c>
      <c r="I5" s="210"/>
      <c r="J5" s="211"/>
      <c r="K5" s="210" t="s">
        <v>90</v>
      </c>
      <c r="L5" s="210"/>
      <c r="N5" s="213" t="s">
        <v>52</v>
      </c>
      <c r="O5" s="210"/>
      <c r="P5" s="211"/>
      <c r="Q5" s="210" t="s">
        <v>90</v>
      </c>
      <c r="R5" s="210"/>
      <c r="S5" s="193"/>
      <c r="T5" s="85" t="s">
        <v>52</v>
      </c>
      <c r="U5" s="202" t="s">
        <v>90</v>
      </c>
    </row>
    <row r="6" spans="1:21" x14ac:dyDescent="0.2">
      <c r="A6" s="214"/>
      <c r="B6" s="149" t="s">
        <v>89</v>
      </c>
      <c r="C6" s="215" t="s">
        <v>12</v>
      </c>
      <c r="D6" s="149"/>
      <c r="E6" s="149" t="s">
        <v>89</v>
      </c>
      <c r="F6" s="216" t="s">
        <v>12</v>
      </c>
      <c r="G6" s="217"/>
      <c r="H6" s="149" t="s">
        <v>89</v>
      </c>
      <c r="I6" s="149" t="s">
        <v>12</v>
      </c>
      <c r="J6" s="149"/>
      <c r="K6" s="149" t="s">
        <v>89</v>
      </c>
      <c r="L6" s="149" t="s">
        <v>12</v>
      </c>
      <c r="M6" s="217"/>
      <c r="N6" s="218" t="s">
        <v>89</v>
      </c>
      <c r="O6" s="149" t="s">
        <v>12</v>
      </c>
      <c r="P6" s="149"/>
      <c r="Q6" s="149" t="s">
        <v>89</v>
      </c>
      <c r="R6" s="149" t="s">
        <v>12</v>
      </c>
      <c r="S6" s="149"/>
      <c r="T6" s="219" t="s">
        <v>13</v>
      </c>
      <c r="U6" s="220"/>
    </row>
    <row r="7" spans="1:21" x14ac:dyDescent="0.2">
      <c r="A7" s="85" t="s">
        <v>11</v>
      </c>
      <c r="B7" s="85" t="s">
        <v>14</v>
      </c>
      <c r="E7" s="85" t="s">
        <v>14</v>
      </c>
      <c r="F7" s="221"/>
      <c r="H7" s="85" t="s">
        <v>14</v>
      </c>
      <c r="K7" s="85" t="s">
        <v>14</v>
      </c>
      <c r="N7" s="201" t="s">
        <v>14</v>
      </c>
      <c r="U7" s="202"/>
    </row>
    <row r="8" spans="1:21" s="230" customFormat="1" ht="24" x14ac:dyDescent="0.2">
      <c r="A8" s="222" t="s">
        <v>61</v>
      </c>
      <c r="B8" s="223">
        <f>'Per Tab. V.4.3A nuova'!B4</f>
        <v>16539147.98</v>
      </c>
      <c r="C8" s="224">
        <f t="shared" ref="C8:C27" si="0">B8/N8*100</f>
        <v>27.945647420338855</v>
      </c>
      <c r="D8" s="222"/>
      <c r="E8" s="223">
        <f>'Per Tab. V.4.3A nuova'!C4</f>
        <v>390945.136</v>
      </c>
      <c r="F8" s="225">
        <f t="shared" ref="F8:F27" si="1">E8/Q8*100</f>
        <v>3.5252254519824611</v>
      </c>
      <c r="G8" s="226"/>
      <c r="H8" s="223">
        <f>'Per Tab. V.4.3A nuova'!D4</f>
        <v>42644122.07</v>
      </c>
      <c r="I8" s="224">
        <f>H8/N8*100</f>
        <v>72.054352579661156</v>
      </c>
      <c r="J8" s="226"/>
      <c r="K8" s="223">
        <f>'Per Tab. V.4.3A nuova'!E4</f>
        <v>10698987.73</v>
      </c>
      <c r="L8" s="224">
        <f t="shared" ref="L8:L27" si="2">K8/Q8*100</f>
        <v>96.474774548017535</v>
      </c>
      <c r="M8" s="226"/>
      <c r="N8" s="227">
        <f>B8+H8</f>
        <v>59183270.049999997</v>
      </c>
      <c r="O8" s="224">
        <f>C8+I8</f>
        <v>100.00000000000001</v>
      </c>
      <c r="P8" s="226"/>
      <c r="Q8" s="223">
        <f>E8+K8</f>
        <v>11089932.866</v>
      </c>
      <c r="R8" s="224">
        <f>F8+L8</f>
        <v>100</v>
      </c>
      <c r="S8" s="226"/>
      <c r="T8" s="228">
        <f t="shared" ref="T8:T28" si="3">N8/$N$28*100</f>
        <v>6.3392443762412141</v>
      </c>
      <c r="U8" s="229">
        <f t="shared" ref="U8:U27" si="4">Q8/$Q$28*100</f>
        <v>8.3244016437345305</v>
      </c>
    </row>
    <row r="9" spans="1:21" s="230" customFormat="1" ht="12" x14ac:dyDescent="0.2">
      <c r="A9" s="222" t="s">
        <v>62</v>
      </c>
      <c r="B9" s="223">
        <f>'Per Tab. V.4.3A nuova'!B5</f>
        <v>2666337.9419999998</v>
      </c>
      <c r="C9" s="224">
        <f t="shared" si="0"/>
        <v>19.197812671965618</v>
      </c>
      <c r="D9" s="222"/>
      <c r="E9" s="223">
        <f>'Per Tab. V.4.3A nuova'!C5</f>
        <v>77144.657000000007</v>
      </c>
      <c r="F9" s="225">
        <f t="shared" si="1"/>
        <v>3.0481930468353196</v>
      </c>
      <c r="G9" s="226"/>
      <c r="H9" s="223">
        <f>'Per Tab. V.4.3A nuova'!D5</f>
        <v>11222421.093</v>
      </c>
      <c r="I9" s="224">
        <f t="shared" ref="I9:I28" si="5">H9/N9*100</f>
        <v>80.802187328034378</v>
      </c>
      <c r="J9" s="226"/>
      <c r="K9" s="223">
        <f>'Per Tab. V.4.3A nuova'!E5</f>
        <v>2453687.7349999999</v>
      </c>
      <c r="L9" s="224">
        <f t="shared" si="2"/>
        <v>96.951806953164677</v>
      </c>
      <c r="M9" s="226"/>
      <c r="N9" s="227">
        <f t="shared" ref="N9:N27" si="6">B9+H9</f>
        <v>13888759.035</v>
      </c>
      <c r="O9" s="224">
        <f t="shared" ref="O9:O28" si="7">C9+I9</f>
        <v>100</v>
      </c>
      <c r="P9" s="226"/>
      <c r="Q9" s="223">
        <f t="shared" ref="Q9:Q27" si="8">E9+K9</f>
        <v>2530832.392</v>
      </c>
      <c r="R9" s="224">
        <f t="shared" ref="R9:R28" si="9">F9+L9</f>
        <v>100</v>
      </c>
      <c r="S9" s="226"/>
      <c r="T9" s="228">
        <f t="shared" si="3"/>
        <v>1.4876541551558473</v>
      </c>
      <c r="U9" s="229">
        <f t="shared" si="4"/>
        <v>1.8997108078599432</v>
      </c>
    </row>
    <row r="10" spans="1:21" s="230" customFormat="1" ht="24" x14ac:dyDescent="0.2">
      <c r="A10" s="222" t="s">
        <v>63</v>
      </c>
      <c r="B10" s="223">
        <f>'Per Tab. V.4.3A nuova'!B6</f>
        <v>100036768.40899999</v>
      </c>
      <c r="C10" s="224">
        <f t="shared" si="0"/>
        <v>69.06871431272809</v>
      </c>
      <c r="D10" s="222"/>
      <c r="E10" s="223">
        <f>'Per Tab. V.4.3A nuova'!C6</f>
        <v>1802610.9439999999</v>
      </c>
      <c r="F10" s="225">
        <f t="shared" si="1"/>
        <v>21.592278437194434</v>
      </c>
      <c r="G10" s="226"/>
      <c r="H10" s="223">
        <f>'Per Tab. V.4.3A nuova'!D6</f>
        <v>44799818.465999998</v>
      </c>
      <c r="I10" s="224">
        <f t="shared" si="5"/>
        <v>30.931285687271892</v>
      </c>
      <c r="J10" s="226"/>
      <c r="K10" s="223">
        <f>'Per Tab. V.4.3A nuova'!E6</f>
        <v>6545794.4790000003</v>
      </c>
      <c r="L10" s="224">
        <f t="shared" si="2"/>
        <v>78.407721562805563</v>
      </c>
      <c r="M10" s="226"/>
      <c r="N10" s="227">
        <f t="shared" si="6"/>
        <v>144836586.875</v>
      </c>
      <c r="O10" s="224">
        <f t="shared" si="7"/>
        <v>99.999999999999986</v>
      </c>
      <c r="P10" s="226"/>
      <c r="Q10" s="223">
        <f t="shared" si="8"/>
        <v>8348405.4230000004</v>
      </c>
      <c r="R10" s="224">
        <f t="shared" si="9"/>
        <v>100</v>
      </c>
      <c r="S10" s="226"/>
      <c r="T10" s="228">
        <f t="shared" si="3"/>
        <v>15.513751065894606</v>
      </c>
      <c r="U10" s="229">
        <f t="shared" si="4"/>
        <v>6.2665374683056694</v>
      </c>
    </row>
    <row r="11" spans="1:21" s="230" customFormat="1" ht="24" x14ac:dyDescent="0.2">
      <c r="A11" s="222" t="s">
        <v>64</v>
      </c>
      <c r="B11" s="223">
        <f>'Per Tab. V.4.3A nuova'!B7</f>
        <v>39140456.109999999</v>
      </c>
      <c r="C11" s="224">
        <f t="shared" si="0"/>
        <v>27.834745067731902</v>
      </c>
      <c r="D11" s="222"/>
      <c r="E11" s="223">
        <f>'Per Tab. V.4.3A nuova'!C7</f>
        <v>975603.60699999996</v>
      </c>
      <c r="F11" s="225">
        <f t="shared" si="1"/>
        <v>3.8874800354306696</v>
      </c>
      <c r="G11" s="226"/>
      <c r="H11" s="223">
        <f>'Per Tab. V.4.3A nuova'!D7</f>
        <v>101476804.852</v>
      </c>
      <c r="I11" s="224">
        <f t="shared" si="5"/>
        <v>72.165254932268084</v>
      </c>
      <c r="J11" s="226"/>
      <c r="K11" s="223">
        <f>'Per Tab. V.4.3A nuova'!E7</f>
        <v>24120437.995999999</v>
      </c>
      <c r="L11" s="224">
        <f t="shared" si="2"/>
        <v>96.11251996456933</v>
      </c>
      <c r="M11" s="226"/>
      <c r="N11" s="227">
        <f t="shared" si="6"/>
        <v>140617260.96200001</v>
      </c>
      <c r="O11" s="224">
        <f t="shared" si="7"/>
        <v>99.999999999999986</v>
      </c>
      <c r="P11" s="226"/>
      <c r="Q11" s="223">
        <f t="shared" si="8"/>
        <v>25096041.603</v>
      </c>
      <c r="R11" s="224">
        <f t="shared" si="9"/>
        <v>100</v>
      </c>
      <c r="S11" s="226"/>
      <c r="T11" s="228">
        <f t="shared" si="3"/>
        <v>15.061810204179515</v>
      </c>
      <c r="U11" s="229">
        <f t="shared" si="4"/>
        <v>18.837763266514202</v>
      </c>
    </row>
    <row r="12" spans="1:21" s="230" customFormat="1" ht="24" x14ac:dyDescent="0.2">
      <c r="A12" s="222" t="s">
        <v>65</v>
      </c>
      <c r="B12" s="223">
        <f>'Per Tab. V.4.3A nuova'!B8</f>
        <v>2322981.9890000001</v>
      </c>
      <c r="C12" s="224">
        <f t="shared" si="0"/>
        <v>27.981388982189181</v>
      </c>
      <c r="D12" s="222"/>
      <c r="E12" s="223">
        <f>'Per Tab. V.4.3A nuova'!C8</f>
        <v>37305.493999999999</v>
      </c>
      <c r="F12" s="225">
        <f t="shared" si="1"/>
        <v>2.2783029408060971</v>
      </c>
      <c r="G12" s="226"/>
      <c r="H12" s="223">
        <f>'Per Tab. V.4.3A nuova'!D8</f>
        <v>5978900.3459999999</v>
      </c>
      <c r="I12" s="224">
        <f t="shared" si="5"/>
        <v>72.018611017810812</v>
      </c>
      <c r="J12" s="226"/>
      <c r="K12" s="223">
        <f>'Per Tab. V.4.3A nuova'!E8</f>
        <v>1600119.1580000001</v>
      </c>
      <c r="L12" s="224">
        <f t="shared" si="2"/>
        <v>97.7216970591939</v>
      </c>
      <c r="M12" s="226"/>
      <c r="N12" s="227">
        <f t="shared" si="6"/>
        <v>8301882.335</v>
      </c>
      <c r="O12" s="224">
        <f t="shared" si="7"/>
        <v>100</v>
      </c>
      <c r="P12" s="226"/>
      <c r="Q12" s="223">
        <f t="shared" si="8"/>
        <v>1637424.652</v>
      </c>
      <c r="R12" s="224">
        <f t="shared" si="9"/>
        <v>100</v>
      </c>
      <c r="S12" s="226"/>
      <c r="T12" s="228">
        <f t="shared" si="3"/>
        <v>0.8892320559493152</v>
      </c>
      <c r="U12" s="229">
        <f t="shared" si="4"/>
        <v>1.2290949484815612</v>
      </c>
    </row>
    <row r="13" spans="1:21" s="230" customFormat="1" ht="24" x14ac:dyDescent="0.2">
      <c r="A13" s="222" t="s">
        <v>66</v>
      </c>
      <c r="B13" s="223">
        <f>'Per Tab. V.4.3A nuova'!B9</f>
        <v>9917228.3729999997</v>
      </c>
      <c r="C13" s="224">
        <f t="shared" si="0"/>
        <v>27.631963920921432</v>
      </c>
      <c r="D13" s="222"/>
      <c r="E13" s="223">
        <f>'Per Tab. V.4.3A nuova'!C9</f>
        <v>232359.59299999999</v>
      </c>
      <c r="F13" s="225">
        <f t="shared" si="1"/>
        <v>3.7342254270152226</v>
      </c>
      <c r="G13" s="226"/>
      <c r="H13" s="223">
        <f>'Per Tab. V.4.3A nuova'!D9</f>
        <v>25973193.318999998</v>
      </c>
      <c r="I13" s="224">
        <f t="shared" si="5"/>
        <v>72.368036079078564</v>
      </c>
      <c r="J13" s="226"/>
      <c r="K13" s="223">
        <f>'Per Tab. V.4.3A nuova'!E9</f>
        <v>5990071.2039999999</v>
      </c>
      <c r="L13" s="224">
        <f t="shared" si="2"/>
        <v>96.265774572984782</v>
      </c>
      <c r="M13" s="226"/>
      <c r="N13" s="227">
        <f t="shared" si="6"/>
        <v>35890421.692000002</v>
      </c>
      <c r="O13" s="224">
        <f t="shared" si="7"/>
        <v>100</v>
      </c>
      <c r="P13" s="226"/>
      <c r="Q13" s="223">
        <f t="shared" si="8"/>
        <v>6222430.7970000003</v>
      </c>
      <c r="R13" s="224">
        <f t="shared" si="9"/>
        <v>100</v>
      </c>
      <c r="S13" s="226"/>
      <c r="T13" s="228">
        <f t="shared" si="3"/>
        <v>3.8442984593403131</v>
      </c>
      <c r="U13" s="229">
        <f t="shared" si="4"/>
        <v>4.6707237798865116</v>
      </c>
    </row>
    <row r="14" spans="1:21" s="230" customFormat="1" ht="12" x14ac:dyDescent="0.2">
      <c r="A14" s="222" t="s">
        <v>67</v>
      </c>
      <c r="B14" s="223">
        <f>'Per Tab. V.4.3A nuova'!B10</f>
        <v>10192491.401000001</v>
      </c>
      <c r="C14" s="224">
        <f t="shared" si="0"/>
        <v>26.364253837615216</v>
      </c>
      <c r="D14" s="222"/>
      <c r="E14" s="223">
        <f>'Per Tab. V.4.3A nuova'!C10</f>
        <v>254945.984</v>
      </c>
      <c r="F14" s="225">
        <f t="shared" si="1"/>
        <v>5.6484676694122671</v>
      </c>
      <c r="G14" s="226"/>
      <c r="H14" s="223">
        <f>'Per Tab. V.4.3A nuova'!D10</f>
        <v>28467777.399999999</v>
      </c>
      <c r="I14" s="224">
        <f t="shared" si="5"/>
        <v>73.635746162384791</v>
      </c>
      <c r="J14" s="226"/>
      <c r="K14" s="223">
        <f>'Per Tab. V.4.3A nuova'!E10</f>
        <v>4258596.43</v>
      </c>
      <c r="L14" s="224">
        <f t="shared" si="2"/>
        <v>94.35153233058773</v>
      </c>
      <c r="M14" s="226"/>
      <c r="N14" s="227">
        <f t="shared" si="6"/>
        <v>38660268.800999999</v>
      </c>
      <c r="O14" s="224">
        <f t="shared" si="7"/>
        <v>100</v>
      </c>
      <c r="P14" s="226"/>
      <c r="Q14" s="223">
        <f t="shared" si="8"/>
        <v>4513542.4139999999</v>
      </c>
      <c r="R14" s="224">
        <f t="shared" si="9"/>
        <v>100</v>
      </c>
      <c r="S14" s="226"/>
      <c r="T14" s="228">
        <f t="shared" si="3"/>
        <v>4.1409826015639855</v>
      </c>
      <c r="U14" s="229">
        <f t="shared" si="4"/>
        <v>3.3879862343764633</v>
      </c>
    </row>
    <row r="15" spans="1:21" s="230" customFormat="1" ht="36" x14ac:dyDescent="0.2">
      <c r="A15" s="222" t="s">
        <v>68</v>
      </c>
      <c r="B15" s="223">
        <f>'Per Tab. V.4.3A nuova'!B11</f>
        <v>11060730.039999999</v>
      </c>
      <c r="C15" s="224">
        <f t="shared" si="0"/>
        <v>28.599662400145675</v>
      </c>
      <c r="D15" s="222"/>
      <c r="E15" s="223">
        <f>'Per Tab. V.4.3A nuova'!C11</f>
        <v>227666.72</v>
      </c>
      <c r="F15" s="225">
        <f t="shared" si="1"/>
        <v>2.9541910895966672</v>
      </c>
      <c r="G15" s="226"/>
      <c r="H15" s="223">
        <f>'Per Tab. V.4.3A nuova'!D11</f>
        <v>27613607.738000002</v>
      </c>
      <c r="I15" s="224">
        <f t="shared" si="5"/>
        <v>71.400337599854339</v>
      </c>
      <c r="J15" s="226"/>
      <c r="K15" s="223">
        <f>'Per Tab. V.4.3A nuova'!E11</f>
        <v>7478900.4280000003</v>
      </c>
      <c r="L15" s="224">
        <f t="shared" si="2"/>
        <v>97.045808910403338</v>
      </c>
      <c r="M15" s="226"/>
      <c r="N15" s="227">
        <f t="shared" si="6"/>
        <v>38674337.777999997</v>
      </c>
      <c r="O15" s="224">
        <f t="shared" si="7"/>
        <v>100.00000000000001</v>
      </c>
      <c r="P15" s="226"/>
      <c r="Q15" s="223">
        <f t="shared" si="8"/>
        <v>7706567.148</v>
      </c>
      <c r="R15" s="224">
        <f t="shared" si="9"/>
        <v>100</v>
      </c>
      <c r="S15" s="226"/>
      <c r="T15" s="228">
        <f t="shared" si="3"/>
        <v>4.1424895592439404</v>
      </c>
      <c r="U15" s="229">
        <f t="shared" si="4"/>
        <v>5.7847564101170938</v>
      </c>
    </row>
    <row r="16" spans="1:21" s="230" customFormat="1" ht="24" x14ac:dyDescent="0.2">
      <c r="A16" s="222" t="s">
        <v>69</v>
      </c>
      <c r="B16" s="223">
        <f>'Per Tab. V.4.3A nuova'!B12</f>
        <v>58874570.185000002</v>
      </c>
      <c r="C16" s="224">
        <f t="shared" si="0"/>
        <v>54.477783303696533</v>
      </c>
      <c r="D16" s="222"/>
      <c r="E16" s="223">
        <f>'Per Tab. V.4.3A nuova'!C12</f>
        <v>1169025.378</v>
      </c>
      <c r="F16" s="225">
        <f t="shared" si="1"/>
        <v>11.077222650243405</v>
      </c>
      <c r="G16" s="226"/>
      <c r="H16" s="223">
        <f>'Per Tab. V.4.3A nuova'!D12</f>
        <v>49196218.703000002</v>
      </c>
      <c r="I16" s="224">
        <f t="shared" si="5"/>
        <v>45.52221669630346</v>
      </c>
      <c r="J16" s="226"/>
      <c r="K16" s="223">
        <f>'Per Tab. V.4.3A nuova'!E12</f>
        <v>9384390.5360000003</v>
      </c>
      <c r="L16" s="224">
        <f t="shared" si="2"/>
        <v>88.922777349756586</v>
      </c>
      <c r="M16" s="226"/>
      <c r="N16" s="227">
        <f t="shared" si="6"/>
        <v>108070788.88800001</v>
      </c>
      <c r="O16" s="224">
        <f t="shared" si="7"/>
        <v>100</v>
      </c>
      <c r="P16" s="226"/>
      <c r="Q16" s="223">
        <f t="shared" si="8"/>
        <v>10553415.914000001</v>
      </c>
      <c r="R16" s="224">
        <f t="shared" si="9"/>
        <v>99.999999999999986</v>
      </c>
      <c r="S16" s="226"/>
      <c r="T16" s="228">
        <f t="shared" si="3"/>
        <v>11.575689212769438</v>
      </c>
      <c r="U16" s="229">
        <f t="shared" si="4"/>
        <v>7.9216776010297405</v>
      </c>
    </row>
    <row r="17" spans="1:21" s="230" customFormat="1" ht="24" x14ac:dyDescent="0.2">
      <c r="A17" s="222" t="s">
        <v>70</v>
      </c>
      <c r="B17" s="223">
        <f>'Per Tab. V.4.3A nuova'!B13</f>
        <v>17515421.421999998</v>
      </c>
      <c r="C17" s="224">
        <f t="shared" si="0"/>
        <v>27.661485942986964</v>
      </c>
      <c r="D17" s="222"/>
      <c r="E17" s="223">
        <f>'Per Tab. V.4.3A nuova'!C13</f>
        <v>421964.99599999998</v>
      </c>
      <c r="F17" s="225">
        <f t="shared" si="1"/>
        <v>3.6358175298078783</v>
      </c>
      <c r="G17" s="226"/>
      <c r="H17" s="223">
        <f>'Per Tab. V.4.3A nuova'!D13</f>
        <v>45805187.810999997</v>
      </c>
      <c r="I17" s="224">
        <f t="shared" si="5"/>
        <v>72.338514057013043</v>
      </c>
      <c r="J17" s="226"/>
      <c r="K17" s="223">
        <f>'Per Tab. V.4.3A nuova'!E13</f>
        <v>11183815.342</v>
      </c>
      <c r="L17" s="224">
        <f t="shared" si="2"/>
        <v>96.364182470192134</v>
      </c>
      <c r="M17" s="226"/>
      <c r="N17" s="227">
        <f t="shared" si="6"/>
        <v>63320609.232999995</v>
      </c>
      <c r="O17" s="224">
        <f t="shared" si="7"/>
        <v>100</v>
      </c>
      <c r="P17" s="226"/>
      <c r="Q17" s="223">
        <f t="shared" si="8"/>
        <v>11605780.338</v>
      </c>
      <c r="R17" s="224">
        <f t="shared" si="9"/>
        <v>100.00000000000001</v>
      </c>
      <c r="S17" s="226"/>
      <c r="T17" s="228">
        <f t="shared" si="3"/>
        <v>6.7824034670835616</v>
      </c>
      <c r="U17" s="229">
        <f t="shared" si="4"/>
        <v>8.7116106192728964</v>
      </c>
    </row>
    <row r="18" spans="1:21" s="230" customFormat="1" ht="36" x14ac:dyDescent="0.2">
      <c r="A18" s="222" t="s">
        <v>71</v>
      </c>
      <c r="B18" s="223">
        <f>'Per Tab. V.4.3A nuova'!B14</f>
        <v>2907113.0219999999</v>
      </c>
      <c r="C18" s="224">
        <f t="shared" si="0"/>
        <v>29.424862475402101</v>
      </c>
      <c r="D18" s="222"/>
      <c r="E18" s="223">
        <f>'Per Tab. V.4.3A nuova'!C14</f>
        <v>61268.292999999998</v>
      </c>
      <c r="F18" s="225">
        <f t="shared" si="1"/>
        <v>3.016845494644453</v>
      </c>
      <c r="G18" s="226"/>
      <c r="H18" s="223">
        <f>'Per Tab. V.4.3A nuova'!D14</f>
        <v>6972671.5460000001</v>
      </c>
      <c r="I18" s="224">
        <f t="shared" si="5"/>
        <v>70.575137524597892</v>
      </c>
      <c r="J18" s="226"/>
      <c r="K18" s="223">
        <f>'Per Tab. V.4.3A nuova'!E14</f>
        <v>1969604.4550000001</v>
      </c>
      <c r="L18" s="224">
        <f t="shared" si="2"/>
        <v>96.983154505355543</v>
      </c>
      <c r="M18" s="226"/>
      <c r="N18" s="227">
        <f t="shared" si="6"/>
        <v>9879784.568</v>
      </c>
      <c r="O18" s="224">
        <f t="shared" si="7"/>
        <v>100</v>
      </c>
      <c r="P18" s="226"/>
      <c r="Q18" s="223">
        <f t="shared" si="8"/>
        <v>2030872.7480000001</v>
      </c>
      <c r="R18" s="224">
        <f t="shared" si="9"/>
        <v>100</v>
      </c>
      <c r="S18" s="226"/>
      <c r="T18" s="228">
        <f t="shared" si="3"/>
        <v>1.0582444786889353</v>
      </c>
      <c r="U18" s="229">
        <f t="shared" si="4"/>
        <v>1.5244276629931102</v>
      </c>
    </row>
    <row r="19" spans="1:21" s="230" customFormat="1" ht="12" x14ac:dyDescent="0.2">
      <c r="A19" s="222" t="s">
        <v>72</v>
      </c>
      <c r="B19" s="223">
        <f>'Per Tab. V.4.3A nuova'!B15</f>
        <v>6039364.4270000001</v>
      </c>
      <c r="C19" s="224">
        <f t="shared" si="0"/>
        <v>47.945179585547415</v>
      </c>
      <c r="D19" s="222"/>
      <c r="E19" s="223">
        <f>'Per Tab. V.4.3A nuova'!C15</f>
        <v>130359.89599999999</v>
      </c>
      <c r="F19" s="225">
        <f t="shared" si="1"/>
        <v>7.3604060999688619</v>
      </c>
      <c r="G19" s="226"/>
      <c r="H19" s="223">
        <f>'Per Tab. V.4.3A nuova'!D15</f>
        <v>6557031.0379999997</v>
      </c>
      <c r="I19" s="224">
        <f t="shared" si="5"/>
        <v>52.054820414452585</v>
      </c>
      <c r="J19" s="226"/>
      <c r="K19" s="223">
        <f>'Per Tab. V.4.3A nuova'!E15</f>
        <v>1640736.62</v>
      </c>
      <c r="L19" s="224">
        <f t="shared" si="2"/>
        <v>92.63959390003113</v>
      </c>
      <c r="M19" s="226"/>
      <c r="N19" s="227">
        <f t="shared" si="6"/>
        <v>12596395.465</v>
      </c>
      <c r="O19" s="224">
        <f t="shared" si="7"/>
        <v>100</v>
      </c>
      <c r="P19" s="226"/>
      <c r="Q19" s="223">
        <f t="shared" si="8"/>
        <v>1771096.5160000001</v>
      </c>
      <c r="R19" s="224">
        <f t="shared" si="9"/>
        <v>99.999999999999986</v>
      </c>
      <c r="S19" s="226"/>
      <c r="T19" s="228">
        <f t="shared" si="3"/>
        <v>1.3492263784165739</v>
      </c>
      <c r="U19" s="229">
        <f t="shared" si="4"/>
        <v>1.329432641941739</v>
      </c>
    </row>
    <row r="20" spans="1:21" s="230" customFormat="1" ht="12" x14ac:dyDescent="0.2">
      <c r="A20" s="222" t="s">
        <v>73</v>
      </c>
      <c r="B20" s="223">
        <f>'Per Tab. V.4.3A nuova'!B16</f>
        <v>2058537.4950000001</v>
      </c>
      <c r="C20" s="224">
        <f t="shared" si="0"/>
        <v>32.153927481320999</v>
      </c>
      <c r="D20" s="222"/>
      <c r="E20" s="223">
        <f>'Per Tab. V.4.3A nuova'!C16</f>
        <v>49147.868999999999</v>
      </c>
      <c r="F20" s="225">
        <f t="shared" si="1"/>
        <v>3.6684419391396967</v>
      </c>
      <c r="G20" s="226"/>
      <c r="H20" s="223">
        <f>'Per Tab. V.4.3A nuova'!D16</f>
        <v>4343596.4160000002</v>
      </c>
      <c r="I20" s="224">
        <f t="shared" si="5"/>
        <v>67.846072518678994</v>
      </c>
      <c r="J20" s="226"/>
      <c r="K20" s="223">
        <f>'Per Tab. V.4.3A nuova'!E16</f>
        <v>1290599.899</v>
      </c>
      <c r="L20" s="224">
        <f t="shared" si="2"/>
        <v>96.331558060860317</v>
      </c>
      <c r="M20" s="226"/>
      <c r="N20" s="227">
        <f t="shared" si="6"/>
        <v>6402133.9110000003</v>
      </c>
      <c r="O20" s="224">
        <f t="shared" si="7"/>
        <v>100</v>
      </c>
      <c r="P20" s="226"/>
      <c r="Q20" s="223">
        <f t="shared" si="8"/>
        <v>1339747.7679999999</v>
      </c>
      <c r="R20" s="224">
        <f t="shared" si="9"/>
        <v>100.00000000000001</v>
      </c>
      <c r="S20" s="226"/>
      <c r="T20" s="228">
        <f t="shared" si="3"/>
        <v>0.68574601161717863</v>
      </c>
      <c r="U20" s="229">
        <f t="shared" si="4"/>
        <v>1.0056506794843627</v>
      </c>
    </row>
    <row r="21" spans="1:21" s="230" customFormat="1" ht="12" x14ac:dyDescent="0.2">
      <c r="A21" s="222" t="s">
        <v>74</v>
      </c>
      <c r="B21" s="223">
        <f>'Per Tab. V.4.3A nuova'!B17</f>
        <v>49509061.115000002</v>
      </c>
      <c r="C21" s="224">
        <f t="shared" si="0"/>
        <v>48.991261794389068</v>
      </c>
      <c r="D21" s="222"/>
      <c r="E21" s="223">
        <f>'Per Tab. V.4.3A nuova'!C17</f>
        <v>1050718.7790000001</v>
      </c>
      <c r="F21" s="225">
        <f t="shared" si="1"/>
        <v>10.168077158839989</v>
      </c>
      <c r="G21" s="226"/>
      <c r="H21" s="223">
        <f>'Per Tab. V.4.3A nuova'!D17</f>
        <v>51547860.674000002</v>
      </c>
      <c r="I21" s="224">
        <f t="shared" si="5"/>
        <v>51.008738205610925</v>
      </c>
      <c r="J21" s="226"/>
      <c r="K21" s="223">
        <f>'Per Tab. V.4.3A nuova'!E17</f>
        <v>9282786.3920000009</v>
      </c>
      <c r="L21" s="224">
        <f t="shared" si="2"/>
        <v>89.831922841160022</v>
      </c>
      <c r="M21" s="226"/>
      <c r="N21" s="227">
        <f t="shared" si="6"/>
        <v>101056921.789</v>
      </c>
      <c r="O21" s="224">
        <f t="shared" si="7"/>
        <v>100</v>
      </c>
      <c r="P21" s="226"/>
      <c r="Q21" s="223">
        <f t="shared" si="8"/>
        <v>10333505.171</v>
      </c>
      <c r="R21" s="224">
        <f t="shared" si="9"/>
        <v>100.00000000000001</v>
      </c>
      <c r="S21" s="226"/>
      <c r="T21" s="228">
        <f t="shared" si="3"/>
        <v>10.824419174370487</v>
      </c>
      <c r="U21" s="229">
        <f t="shared" si="4"/>
        <v>7.7566066873800743</v>
      </c>
    </row>
    <row r="22" spans="1:21" s="230" customFormat="1" ht="12" x14ac:dyDescent="0.2">
      <c r="A22" s="222" t="s">
        <v>75</v>
      </c>
      <c r="B22" s="223">
        <f>'Per Tab. V.4.3A nuova'!B18</f>
        <v>3506994.5320000001</v>
      </c>
      <c r="C22" s="224">
        <f t="shared" si="0"/>
        <v>29.079790231207259</v>
      </c>
      <c r="D22" s="222"/>
      <c r="E22" s="223">
        <f>'Per Tab. V.4.3A nuova'!C18</f>
        <v>133813.68100000001</v>
      </c>
      <c r="F22" s="225">
        <f t="shared" si="1"/>
        <v>5.5682689367172928</v>
      </c>
      <c r="G22" s="226"/>
      <c r="H22" s="223">
        <f>'Per Tab. V.4.3A nuova'!D18</f>
        <v>8552908.5969999991</v>
      </c>
      <c r="I22" s="224">
        <f t="shared" si="5"/>
        <v>70.920209768792745</v>
      </c>
      <c r="J22" s="226"/>
      <c r="K22" s="223">
        <f>'Per Tab. V.4.3A nuova'!E18</f>
        <v>2269333.1949999998</v>
      </c>
      <c r="L22" s="224">
        <f t="shared" si="2"/>
        <v>94.431731063282712</v>
      </c>
      <c r="M22" s="226"/>
      <c r="N22" s="227">
        <f t="shared" si="6"/>
        <v>12059903.128999999</v>
      </c>
      <c r="O22" s="224">
        <f t="shared" si="7"/>
        <v>100</v>
      </c>
      <c r="P22" s="226"/>
      <c r="Q22" s="223">
        <f t="shared" si="8"/>
        <v>2403146.8759999997</v>
      </c>
      <c r="R22" s="224">
        <f t="shared" si="9"/>
        <v>100</v>
      </c>
      <c r="S22" s="226"/>
      <c r="T22" s="228">
        <f t="shared" si="3"/>
        <v>1.2917615573444825</v>
      </c>
      <c r="U22" s="229">
        <f t="shared" si="4"/>
        <v>1.8038666280876563</v>
      </c>
    </row>
    <row r="23" spans="1:21" s="230" customFormat="1" ht="24" x14ac:dyDescent="0.2">
      <c r="A23" s="222" t="s">
        <v>76</v>
      </c>
      <c r="B23" s="223">
        <f>'Per Tab. V.4.3A nuova'!B19</f>
        <v>4581039.5870000003</v>
      </c>
      <c r="C23" s="224">
        <f t="shared" si="0"/>
        <v>33.405332310651985</v>
      </c>
      <c r="D23" s="222"/>
      <c r="E23" s="223">
        <f>'Per Tab. V.4.3A nuova'!C19</f>
        <v>108833.372</v>
      </c>
      <c r="F23" s="225">
        <f t="shared" si="1"/>
        <v>5.6369911756939945</v>
      </c>
      <c r="G23" s="226"/>
      <c r="H23" s="223">
        <f>'Per Tab. V.4.3A nuova'!D19</f>
        <v>9132458.4389999993</v>
      </c>
      <c r="I23" s="224">
        <f t="shared" si="5"/>
        <v>66.594667689348015</v>
      </c>
      <c r="J23" s="226"/>
      <c r="K23" s="223">
        <f>'Per Tab. V.4.3A nuova'!E19</f>
        <v>1821866.3330000001</v>
      </c>
      <c r="L23" s="224">
        <f t="shared" si="2"/>
        <v>94.363008824306007</v>
      </c>
      <c r="M23" s="226"/>
      <c r="N23" s="227">
        <f t="shared" si="6"/>
        <v>13713498.026000001</v>
      </c>
      <c r="O23" s="224">
        <f t="shared" si="7"/>
        <v>100</v>
      </c>
      <c r="P23" s="226"/>
      <c r="Q23" s="223">
        <f t="shared" si="8"/>
        <v>1930699.7050000001</v>
      </c>
      <c r="R23" s="224">
        <f t="shared" si="9"/>
        <v>100</v>
      </c>
      <c r="S23" s="226"/>
      <c r="T23" s="228">
        <f t="shared" si="3"/>
        <v>1.4688815803261872</v>
      </c>
      <c r="U23" s="229">
        <f t="shared" si="4"/>
        <v>1.4492350848339008</v>
      </c>
    </row>
    <row r="24" spans="1:21" s="230" customFormat="1" ht="36" x14ac:dyDescent="0.2">
      <c r="A24" s="222" t="s">
        <v>77</v>
      </c>
      <c r="B24" s="223">
        <f>'Per Tab. V.4.3A nuova'!B20</f>
        <v>211284.55300000001</v>
      </c>
      <c r="C24" s="224">
        <f t="shared" si="0"/>
        <v>35.306357977750274</v>
      </c>
      <c r="D24" s="222"/>
      <c r="E24" s="223">
        <f>'Per Tab. V.4.3A nuova'!C20</f>
        <v>4427.7060000000001</v>
      </c>
      <c r="F24" s="225">
        <f t="shared" si="1"/>
        <v>2.8168643122746464</v>
      </c>
      <c r="G24" s="226"/>
      <c r="H24" s="223">
        <f>'Per Tab. V.4.3A nuova'!D20</f>
        <v>387147.47200000001</v>
      </c>
      <c r="I24" s="224">
        <f t="shared" si="5"/>
        <v>64.693642022249733</v>
      </c>
      <c r="J24" s="226"/>
      <c r="K24" s="223">
        <f>'Per Tab. V.4.3A nuova'!E20</f>
        <v>152757.927</v>
      </c>
      <c r="L24" s="224">
        <f t="shared" si="2"/>
        <v>97.183135687725354</v>
      </c>
      <c r="M24" s="226"/>
      <c r="N24" s="227">
        <f t="shared" si="6"/>
        <v>598432.02500000002</v>
      </c>
      <c r="O24" s="224">
        <f t="shared" si="7"/>
        <v>100</v>
      </c>
      <c r="P24" s="226"/>
      <c r="Q24" s="223">
        <f t="shared" si="8"/>
        <v>157185.633</v>
      </c>
      <c r="R24" s="224">
        <f t="shared" si="9"/>
        <v>100</v>
      </c>
      <c r="S24" s="226"/>
      <c r="T24" s="228">
        <f t="shared" si="3"/>
        <v>6.4099311272238363E-2</v>
      </c>
      <c r="U24" s="229">
        <f t="shared" si="4"/>
        <v>0.11798776038836416</v>
      </c>
    </row>
    <row r="25" spans="1:21" s="230" customFormat="1" ht="12" x14ac:dyDescent="0.2">
      <c r="A25" s="222" t="s">
        <v>78</v>
      </c>
      <c r="B25" s="223">
        <f>'Per Tab. V.4.3A nuova'!B21</f>
        <v>16223239.437000001</v>
      </c>
      <c r="C25" s="224">
        <f t="shared" si="0"/>
        <v>24.782026586826451</v>
      </c>
      <c r="D25" s="222"/>
      <c r="E25" s="223">
        <f>'Per Tab. V.4.3A nuova'!C21</f>
        <v>408670.13699999999</v>
      </c>
      <c r="F25" s="225">
        <f t="shared" si="1"/>
        <v>3.1932866617244038</v>
      </c>
      <c r="G25" s="226"/>
      <c r="H25" s="223">
        <f>'Per Tab. V.4.3A nuova'!D21</f>
        <v>49240492.434</v>
      </c>
      <c r="I25" s="224">
        <f t="shared" si="5"/>
        <v>75.217973413173553</v>
      </c>
      <c r="J25" s="226"/>
      <c r="K25" s="223">
        <f>'Per Tab. V.4.3A nuova'!E21</f>
        <v>12389120.362</v>
      </c>
      <c r="L25" s="224">
        <f t="shared" si="2"/>
        <v>96.8067133382756</v>
      </c>
      <c r="M25" s="226"/>
      <c r="N25" s="227">
        <f t="shared" si="6"/>
        <v>65463731.870999999</v>
      </c>
      <c r="O25" s="224">
        <f t="shared" si="7"/>
        <v>100</v>
      </c>
      <c r="P25" s="226"/>
      <c r="Q25" s="223">
        <f t="shared" si="8"/>
        <v>12797790.499</v>
      </c>
      <c r="R25" s="224">
        <f t="shared" si="9"/>
        <v>100</v>
      </c>
      <c r="S25" s="226"/>
      <c r="T25" s="228">
        <f t="shared" si="3"/>
        <v>7.0119578347124385</v>
      </c>
      <c r="U25" s="229">
        <f t="shared" si="4"/>
        <v>9.6063654805938619</v>
      </c>
    </row>
    <row r="26" spans="1:21" s="230" customFormat="1" ht="24" x14ac:dyDescent="0.2">
      <c r="A26" s="222" t="s">
        <v>79</v>
      </c>
      <c r="B26" s="223">
        <f>'Per Tab. V.4.3A nuova'!B22</f>
        <v>10704091.476</v>
      </c>
      <c r="C26" s="224">
        <f t="shared" si="0"/>
        <v>32.369891809419428</v>
      </c>
      <c r="D26" s="222"/>
      <c r="E26" s="223">
        <f>'Per Tab. V.4.3A nuova'!C22</f>
        <v>165123.69399999999</v>
      </c>
      <c r="F26" s="225">
        <f t="shared" si="1"/>
        <v>3.0035215755480258</v>
      </c>
      <c r="G26" s="226"/>
      <c r="H26" s="223">
        <f>'Per Tab. V.4.3A nuova'!D22</f>
        <v>22363956.879000001</v>
      </c>
      <c r="I26" s="224">
        <f t="shared" si="5"/>
        <v>67.630108190580572</v>
      </c>
      <c r="J26" s="226"/>
      <c r="K26" s="223">
        <f>'Per Tab. V.4.3A nuova'!E22</f>
        <v>5332545.9529999997</v>
      </c>
      <c r="L26" s="224">
        <f t="shared" si="2"/>
        <v>96.996478424451965</v>
      </c>
      <c r="M26" s="226"/>
      <c r="N26" s="227">
        <f t="shared" si="6"/>
        <v>33068048.355</v>
      </c>
      <c r="O26" s="224">
        <f t="shared" si="7"/>
        <v>100</v>
      </c>
      <c r="P26" s="226"/>
      <c r="Q26" s="223">
        <f t="shared" si="8"/>
        <v>5497669.6469999999</v>
      </c>
      <c r="R26" s="224">
        <f t="shared" si="9"/>
        <v>99.999999999999986</v>
      </c>
      <c r="S26" s="226"/>
      <c r="T26" s="228">
        <f t="shared" si="3"/>
        <v>3.5419881224982479</v>
      </c>
      <c r="U26" s="229">
        <f t="shared" si="4"/>
        <v>4.1266985832262328</v>
      </c>
    </row>
    <row r="27" spans="1:21" s="230" customFormat="1" ht="12" x14ac:dyDescent="0.2">
      <c r="A27" s="222" t="s">
        <v>80</v>
      </c>
      <c r="B27" s="223">
        <f>'Per Tab. V.4.3A nuova'!B23</f>
        <v>6671732.0080000004</v>
      </c>
      <c r="C27" s="224">
        <f t="shared" si="0"/>
        <v>24.422208728557134</v>
      </c>
      <c r="D27" s="222"/>
      <c r="E27" s="223">
        <f>'Per Tab. V.4.3A nuova'!C23</f>
        <v>182085.859</v>
      </c>
      <c r="F27" s="225">
        <f t="shared" si="1"/>
        <v>3.2194001513821515</v>
      </c>
      <c r="G27" s="226"/>
      <c r="H27" s="223">
        <f>'Per Tab. V.4.3A nuova'!D23</f>
        <v>20646567.013</v>
      </c>
      <c r="I27" s="224">
        <f t="shared" si="5"/>
        <v>75.577791271442862</v>
      </c>
      <c r="J27" s="226"/>
      <c r="K27" s="223">
        <f>'Per Tab. V.4.3A nuova'!E23</f>
        <v>5473808.1100000003</v>
      </c>
      <c r="L27" s="224">
        <f t="shared" si="2"/>
        <v>96.78059984861784</v>
      </c>
      <c r="M27" s="226"/>
      <c r="N27" s="227">
        <f t="shared" si="6"/>
        <v>27318299.021000002</v>
      </c>
      <c r="O27" s="224">
        <f t="shared" si="7"/>
        <v>100</v>
      </c>
      <c r="P27" s="226"/>
      <c r="Q27" s="223">
        <f t="shared" si="8"/>
        <v>5655893.9690000005</v>
      </c>
      <c r="R27" s="224">
        <f t="shared" si="9"/>
        <v>99.999999999999986</v>
      </c>
      <c r="S27" s="226"/>
      <c r="T27" s="228">
        <f t="shared" si="3"/>
        <v>2.9261203933314954</v>
      </c>
      <c r="U27" s="229">
        <f t="shared" si="4"/>
        <v>4.2454660114920681</v>
      </c>
    </row>
    <row r="28" spans="1:21" s="169" customFormat="1" ht="12" x14ac:dyDescent="0.2">
      <c r="A28" s="231" t="s">
        <v>3</v>
      </c>
      <c r="B28" s="231">
        <f>SUM(B8:B27)</f>
        <v>370678591.50299996</v>
      </c>
      <c r="C28" s="232">
        <f>B28/N28*100</f>
        <v>39.704162588400379</v>
      </c>
      <c r="D28" s="231"/>
      <c r="E28" s="231">
        <f>SUM(E8:E27)</f>
        <v>7884021.7950000009</v>
      </c>
      <c r="F28" s="233">
        <f t="shared" ref="F28" si="10">E28/Q28*100</f>
        <v>5.9179586371300292</v>
      </c>
      <c r="G28" s="234"/>
      <c r="H28" s="231">
        <f>SUM(H8:H27)</f>
        <v>562922742.30599999</v>
      </c>
      <c r="I28" s="232">
        <f t="shared" si="5"/>
        <v>60.295837411599607</v>
      </c>
      <c r="J28" s="234"/>
      <c r="K28" s="231">
        <f>SUM(K8:K27)</f>
        <v>125337960.28400002</v>
      </c>
      <c r="L28" s="232">
        <f t="shared" ref="L28" si="11">K28/Q28*100</f>
        <v>94.082041362869973</v>
      </c>
      <c r="M28" s="234"/>
      <c r="N28" s="235">
        <f>B28+H28</f>
        <v>933601333.80900002</v>
      </c>
      <c r="O28" s="232">
        <f t="shared" si="7"/>
        <v>99.999999999999986</v>
      </c>
      <c r="P28" s="234"/>
      <c r="Q28" s="231">
        <f>E28+K28</f>
        <v>133221982.07900003</v>
      </c>
      <c r="R28" s="232">
        <f t="shared" si="9"/>
        <v>100</v>
      </c>
      <c r="S28" s="234"/>
      <c r="T28" s="236">
        <f t="shared" si="3"/>
        <v>100</v>
      </c>
      <c r="U28" s="237">
        <f t="shared" ref="U28" si="12">Q28/$Q$28*100</f>
        <v>100</v>
      </c>
    </row>
    <row r="29" spans="1:21" ht="13.5" x14ac:dyDescent="0.2">
      <c r="A29" s="238" t="s">
        <v>432</v>
      </c>
      <c r="B29" s="239"/>
      <c r="D29" s="239"/>
      <c r="E29" s="239"/>
      <c r="Q29" s="223"/>
      <c r="R29" s="224"/>
    </row>
    <row r="30" spans="1:21" x14ac:dyDescent="0.2">
      <c r="A30" s="169" t="s">
        <v>178</v>
      </c>
      <c r="B30" s="239"/>
      <c r="D30" s="239"/>
      <c r="E30" s="239"/>
    </row>
    <row r="31" spans="1:21" x14ac:dyDescent="0.2">
      <c r="A31" s="169" t="s">
        <v>214</v>
      </c>
    </row>
    <row r="32" spans="1:21" x14ac:dyDescent="0.2">
      <c r="A32" s="170" t="s">
        <v>433</v>
      </c>
      <c r="B32" s="239"/>
      <c r="E32" s="239"/>
      <c r="H32" s="239"/>
      <c r="K32" s="239"/>
      <c r="N32" s="239"/>
      <c r="Q32" s="239"/>
    </row>
    <row r="35" spans="1:7" hidden="1" x14ac:dyDescent="0.2"/>
    <row r="36" spans="1:7" ht="25.5" hidden="1" x14ac:dyDescent="0.2">
      <c r="A36" s="178" t="s">
        <v>61</v>
      </c>
      <c r="B36" s="179">
        <v>16539147.98</v>
      </c>
      <c r="C36" s="179">
        <v>390945.136</v>
      </c>
      <c r="D36" s="179">
        <v>42644122.07</v>
      </c>
      <c r="E36" s="179">
        <v>10698987.73</v>
      </c>
      <c r="F36" s="179">
        <v>59183270.049999997</v>
      </c>
      <c r="G36" s="179">
        <v>11089932.866</v>
      </c>
    </row>
    <row r="37" spans="1:7" hidden="1" x14ac:dyDescent="0.2">
      <c r="A37" s="178" t="s">
        <v>310</v>
      </c>
      <c r="B37" s="179">
        <v>2666337.9419999998</v>
      </c>
      <c r="C37" s="179">
        <v>77144.657000000007</v>
      </c>
      <c r="D37" s="179">
        <v>11222421.093</v>
      </c>
      <c r="E37" s="179">
        <v>2453687.7349999999</v>
      </c>
      <c r="F37" s="179">
        <v>13888759.035</v>
      </c>
      <c r="G37" s="179">
        <v>2530832.392</v>
      </c>
    </row>
    <row r="38" spans="1:7" ht="25.5" hidden="1" x14ac:dyDescent="0.2">
      <c r="A38" s="178" t="s">
        <v>63</v>
      </c>
      <c r="B38" s="179">
        <v>100036768.40899999</v>
      </c>
      <c r="C38" s="179">
        <v>1802610.9439999999</v>
      </c>
      <c r="D38" s="179">
        <v>44799818.465999998</v>
      </c>
      <c r="E38" s="179">
        <v>6545794.4790000003</v>
      </c>
      <c r="F38" s="179">
        <v>144836586.875</v>
      </c>
      <c r="G38" s="179">
        <v>8348405.4230000004</v>
      </c>
    </row>
    <row r="39" spans="1:7" ht="38.25" hidden="1" x14ac:dyDescent="0.2">
      <c r="A39" s="178" t="s">
        <v>64</v>
      </c>
      <c r="B39" s="179">
        <v>39140456.109999999</v>
      </c>
      <c r="C39" s="179">
        <v>975603.60699999996</v>
      </c>
      <c r="D39" s="179">
        <v>101476804.852</v>
      </c>
      <c r="E39" s="179">
        <v>24120437.995999999</v>
      </c>
      <c r="F39" s="179">
        <v>140617260.96200001</v>
      </c>
      <c r="G39" s="179">
        <v>25096041.603</v>
      </c>
    </row>
    <row r="40" spans="1:7" ht="25.5" hidden="1" x14ac:dyDescent="0.2">
      <c r="A40" s="178" t="s">
        <v>65</v>
      </c>
      <c r="B40" s="179">
        <v>2322981.9890000001</v>
      </c>
      <c r="C40" s="179">
        <v>37305.493999999999</v>
      </c>
      <c r="D40" s="179">
        <v>5978900.3459999999</v>
      </c>
      <c r="E40" s="179">
        <v>1600119.1580000001</v>
      </c>
      <c r="F40" s="179">
        <v>8301882.335</v>
      </c>
      <c r="G40" s="179">
        <v>1637424.652</v>
      </c>
    </row>
    <row r="41" spans="1:7" ht="38.25" hidden="1" x14ac:dyDescent="0.2">
      <c r="A41" s="178" t="s">
        <v>66</v>
      </c>
      <c r="B41" s="179">
        <v>9917228.3729999997</v>
      </c>
      <c r="C41" s="179">
        <v>232359.59299999999</v>
      </c>
      <c r="D41" s="179">
        <v>25973193.318999998</v>
      </c>
      <c r="E41" s="179">
        <v>5990071.2039999999</v>
      </c>
      <c r="F41" s="179">
        <v>35890421.692000002</v>
      </c>
      <c r="G41" s="179">
        <v>6222430.7970000003</v>
      </c>
    </row>
    <row r="42" spans="1:7" hidden="1" x14ac:dyDescent="0.2">
      <c r="A42" s="178" t="s">
        <v>67</v>
      </c>
      <c r="B42" s="179">
        <v>10192491.401000001</v>
      </c>
      <c r="C42" s="179">
        <v>254945.984</v>
      </c>
      <c r="D42" s="179">
        <v>28467777.399999999</v>
      </c>
      <c r="E42" s="179">
        <v>4258596.43</v>
      </c>
      <c r="F42" s="179">
        <v>38660268.800999999</v>
      </c>
      <c r="G42" s="179">
        <v>4513542.4139999999</v>
      </c>
    </row>
    <row r="43" spans="1:7" ht="38.25" hidden="1" x14ac:dyDescent="0.2">
      <c r="A43" s="178" t="s">
        <v>68</v>
      </c>
      <c r="B43" s="179">
        <v>11060730.039999999</v>
      </c>
      <c r="C43" s="179">
        <v>227666.72</v>
      </c>
      <c r="D43" s="179">
        <v>27613607.738000002</v>
      </c>
      <c r="E43" s="179">
        <v>7478900.4280000003</v>
      </c>
      <c r="F43" s="179">
        <v>38674337.777999997</v>
      </c>
      <c r="G43" s="179">
        <v>7706567.148</v>
      </c>
    </row>
    <row r="44" spans="1:7" ht="38.25" hidden="1" x14ac:dyDescent="0.2">
      <c r="A44" s="178" t="s">
        <v>69</v>
      </c>
      <c r="B44" s="179">
        <v>58874570.185000002</v>
      </c>
      <c r="C44" s="179">
        <v>1169025.378</v>
      </c>
      <c r="D44" s="179">
        <v>49196218.703000002</v>
      </c>
      <c r="E44" s="179">
        <v>9384390.5360000003</v>
      </c>
      <c r="F44" s="179">
        <v>108070788.888</v>
      </c>
      <c r="G44" s="179">
        <v>10553415.914000001</v>
      </c>
    </row>
    <row r="45" spans="1:7" ht="25.5" hidden="1" x14ac:dyDescent="0.2">
      <c r="A45" s="178" t="s">
        <v>70</v>
      </c>
      <c r="B45" s="179">
        <v>17515421.421999998</v>
      </c>
      <c r="C45" s="179">
        <v>421964.99599999998</v>
      </c>
      <c r="D45" s="179">
        <v>45805187.810999997</v>
      </c>
      <c r="E45" s="179">
        <v>11183815.342</v>
      </c>
      <c r="F45" s="179">
        <v>63320609.233000003</v>
      </c>
      <c r="G45" s="179">
        <v>11605780.338</v>
      </c>
    </row>
    <row r="46" spans="1:7" ht="51" hidden="1" x14ac:dyDescent="0.2">
      <c r="A46" s="178" t="s">
        <v>71</v>
      </c>
      <c r="B46" s="179">
        <v>2907113.0219999999</v>
      </c>
      <c r="C46" s="179">
        <v>61268.292999999998</v>
      </c>
      <c r="D46" s="179">
        <v>6972671.5460000001</v>
      </c>
      <c r="E46" s="179">
        <v>1969604.4550000001</v>
      </c>
      <c r="F46" s="179">
        <v>9879784.568</v>
      </c>
      <c r="G46" s="179">
        <v>2030872.7479999999</v>
      </c>
    </row>
    <row r="47" spans="1:7" hidden="1" x14ac:dyDescent="0.2">
      <c r="A47" s="178" t="s">
        <v>72</v>
      </c>
      <c r="B47" s="179">
        <v>6039364.4270000001</v>
      </c>
      <c r="C47" s="179">
        <v>130359.89599999999</v>
      </c>
      <c r="D47" s="179">
        <v>6557031.0379999997</v>
      </c>
      <c r="E47" s="179">
        <v>1640736.62</v>
      </c>
      <c r="F47" s="179">
        <v>12596395.465</v>
      </c>
      <c r="G47" s="179">
        <v>1771096.5160000001</v>
      </c>
    </row>
    <row r="48" spans="1:7" hidden="1" x14ac:dyDescent="0.2">
      <c r="A48" s="178" t="s">
        <v>73</v>
      </c>
      <c r="B48" s="179">
        <v>2058537.4950000001</v>
      </c>
      <c r="C48" s="179">
        <v>49147.868999999999</v>
      </c>
      <c r="D48" s="179">
        <v>4343596.4160000002</v>
      </c>
      <c r="E48" s="179">
        <v>1290599.899</v>
      </c>
      <c r="F48" s="179">
        <v>6402133.9110000003</v>
      </c>
      <c r="G48" s="179">
        <v>1339747.7679999999</v>
      </c>
    </row>
    <row r="49" spans="1:7" hidden="1" x14ac:dyDescent="0.2">
      <c r="A49" s="178" t="s">
        <v>74</v>
      </c>
      <c r="B49" s="179">
        <v>49509061.115000002</v>
      </c>
      <c r="C49" s="179">
        <v>1050718.7790000001</v>
      </c>
      <c r="D49" s="179">
        <v>51547860.674000002</v>
      </c>
      <c r="E49" s="179">
        <v>9282786.3920000009</v>
      </c>
      <c r="F49" s="179">
        <v>101056921.789</v>
      </c>
      <c r="G49" s="179">
        <v>10333505.171</v>
      </c>
    </row>
    <row r="50" spans="1:7" hidden="1" x14ac:dyDescent="0.2">
      <c r="A50" s="178" t="s">
        <v>75</v>
      </c>
      <c r="B50" s="179">
        <v>3506994.5320000001</v>
      </c>
      <c r="C50" s="179">
        <v>133813.68100000001</v>
      </c>
      <c r="D50" s="179">
        <v>8552908.5969999991</v>
      </c>
      <c r="E50" s="179">
        <v>2269333.1949999998</v>
      </c>
      <c r="F50" s="179">
        <v>12059903.129000001</v>
      </c>
      <c r="G50" s="179">
        <v>2403146.8760000002</v>
      </c>
    </row>
    <row r="51" spans="1:7" ht="25.5" hidden="1" x14ac:dyDescent="0.2">
      <c r="A51" s="178" t="s">
        <v>76</v>
      </c>
      <c r="B51" s="179">
        <v>4581039.5870000003</v>
      </c>
      <c r="C51" s="179">
        <v>108833.372</v>
      </c>
      <c r="D51" s="179">
        <v>9132458.4389999993</v>
      </c>
      <c r="E51" s="179">
        <v>1821866.3330000001</v>
      </c>
      <c r="F51" s="179">
        <v>13713498.026000001</v>
      </c>
      <c r="G51" s="179">
        <v>1930699.7050000001</v>
      </c>
    </row>
    <row r="52" spans="1:7" ht="51" hidden="1" x14ac:dyDescent="0.2">
      <c r="A52" s="178" t="s">
        <v>77</v>
      </c>
      <c r="B52" s="179">
        <v>211284.55300000001</v>
      </c>
      <c r="C52" s="179">
        <v>4427.7060000000001</v>
      </c>
      <c r="D52" s="179">
        <v>387147.47200000001</v>
      </c>
      <c r="E52" s="179">
        <v>152757.927</v>
      </c>
      <c r="F52" s="179">
        <v>598432.02500000002</v>
      </c>
      <c r="G52" s="179">
        <v>157185.633</v>
      </c>
    </row>
    <row r="53" spans="1:7" hidden="1" x14ac:dyDescent="0.2">
      <c r="A53" s="178" t="s">
        <v>78</v>
      </c>
      <c r="B53" s="179">
        <v>16223239.437000001</v>
      </c>
      <c r="C53" s="179">
        <v>408670.13699999999</v>
      </c>
      <c r="D53" s="179">
        <v>49240492.434</v>
      </c>
      <c r="E53" s="179">
        <v>12389120.362</v>
      </c>
      <c r="F53" s="179">
        <v>65463731.870999999</v>
      </c>
      <c r="G53" s="179">
        <v>12797790.499</v>
      </c>
    </row>
    <row r="54" spans="1:7" ht="25.5" hidden="1" x14ac:dyDescent="0.2">
      <c r="A54" s="178" t="s">
        <v>79</v>
      </c>
      <c r="B54" s="179">
        <v>10704091.476</v>
      </c>
      <c r="C54" s="179">
        <v>165123.69399999999</v>
      </c>
      <c r="D54" s="179">
        <v>22363956.879000001</v>
      </c>
      <c r="E54" s="179">
        <v>5332545.9529999997</v>
      </c>
      <c r="F54" s="179">
        <v>33068048.355</v>
      </c>
      <c r="G54" s="179">
        <v>5497669.6469999999</v>
      </c>
    </row>
    <row r="55" spans="1:7" hidden="1" x14ac:dyDescent="0.2">
      <c r="A55" s="178" t="s">
        <v>311</v>
      </c>
      <c r="B55" s="179">
        <v>6671732.0080000004</v>
      </c>
      <c r="C55" s="179">
        <v>182085.859</v>
      </c>
      <c r="D55" s="179">
        <v>20646567.013</v>
      </c>
      <c r="E55" s="179">
        <v>5473808.1100000003</v>
      </c>
      <c r="F55" s="179">
        <v>27318299.021000002</v>
      </c>
      <c r="G55" s="179">
        <v>5655893.9689999996</v>
      </c>
    </row>
    <row r="56" spans="1:7" hidden="1" x14ac:dyDescent="0.2">
      <c r="A56" s="178" t="s">
        <v>222</v>
      </c>
      <c r="B56" s="179">
        <v>370678591.50300002</v>
      </c>
      <c r="C56" s="179">
        <v>7884021.7949999999</v>
      </c>
      <c r="D56" s="179">
        <v>562922742.30599999</v>
      </c>
      <c r="E56" s="179">
        <v>125337960.28399999</v>
      </c>
      <c r="F56" s="179">
        <v>933601333.80900002</v>
      </c>
      <c r="G56" s="179">
        <v>133221982.079</v>
      </c>
    </row>
    <row r="57" spans="1:7" hidden="1" x14ac:dyDescent="0.2"/>
    <row r="58" spans="1:7" hidden="1" x14ac:dyDescent="0.2">
      <c r="B58" s="239">
        <f>B28-B56</f>
        <v>0</v>
      </c>
      <c r="C58" s="239">
        <f>E28-C56</f>
        <v>0</v>
      </c>
      <c r="D58" s="239">
        <f>H28-D56</f>
        <v>0</v>
      </c>
      <c r="E58" s="239">
        <f>K28-E56</f>
        <v>0</v>
      </c>
      <c r="F58" s="203">
        <f>N28-F56</f>
        <v>0</v>
      </c>
    </row>
    <row r="59" spans="1:7" hidden="1" x14ac:dyDescent="0.2"/>
    <row r="60" spans="1:7" hidden="1" x14ac:dyDescent="0.2"/>
    <row r="61" spans="1:7" hidden="1" x14ac:dyDescent="0.2">
      <c r="B61" s="240">
        <f>B36-B8</f>
        <v>0</v>
      </c>
    </row>
    <row r="62" spans="1:7" hidden="1" x14ac:dyDescent="0.2">
      <c r="B62" s="240">
        <f t="shared" ref="B62:B88" si="13">B37-B9</f>
        <v>0</v>
      </c>
    </row>
    <row r="63" spans="1:7" hidden="1" x14ac:dyDescent="0.2">
      <c r="B63" s="240">
        <f t="shared" si="13"/>
        <v>0</v>
      </c>
    </row>
    <row r="64" spans="1:7" hidden="1" x14ac:dyDescent="0.2">
      <c r="B64" s="240">
        <f t="shared" si="13"/>
        <v>0</v>
      </c>
    </row>
    <row r="65" spans="2:2" hidden="1" x14ac:dyDescent="0.2">
      <c r="B65" s="240">
        <f t="shared" si="13"/>
        <v>0</v>
      </c>
    </row>
    <row r="66" spans="2:2" hidden="1" x14ac:dyDescent="0.2">
      <c r="B66" s="240">
        <f t="shared" si="13"/>
        <v>0</v>
      </c>
    </row>
    <row r="67" spans="2:2" hidden="1" x14ac:dyDescent="0.2">
      <c r="B67" s="240">
        <f t="shared" si="13"/>
        <v>0</v>
      </c>
    </row>
    <row r="68" spans="2:2" hidden="1" x14ac:dyDescent="0.2">
      <c r="B68" s="240">
        <f t="shared" si="13"/>
        <v>0</v>
      </c>
    </row>
    <row r="69" spans="2:2" hidden="1" x14ac:dyDescent="0.2">
      <c r="B69" s="240">
        <f t="shared" si="13"/>
        <v>0</v>
      </c>
    </row>
    <row r="70" spans="2:2" hidden="1" x14ac:dyDescent="0.2">
      <c r="B70" s="240">
        <f t="shared" si="13"/>
        <v>0</v>
      </c>
    </row>
    <row r="71" spans="2:2" hidden="1" x14ac:dyDescent="0.2">
      <c r="B71" s="240">
        <f t="shared" si="13"/>
        <v>0</v>
      </c>
    </row>
    <row r="72" spans="2:2" hidden="1" x14ac:dyDescent="0.2">
      <c r="B72" s="240">
        <f t="shared" si="13"/>
        <v>0</v>
      </c>
    </row>
    <row r="73" spans="2:2" hidden="1" x14ac:dyDescent="0.2">
      <c r="B73" s="240">
        <f t="shared" si="13"/>
        <v>0</v>
      </c>
    </row>
    <row r="74" spans="2:2" hidden="1" x14ac:dyDescent="0.2">
      <c r="B74" s="240">
        <f t="shared" si="13"/>
        <v>0</v>
      </c>
    </row>
    <row r="75" spans="2:2" hidden="1" x14ac:dyDescent="0.2">
      <c r="B75" s="240">
        <f t="shared" si="13"/>
        <v>0</v>
      </c>
    </row>
    <row r="76" spans="2:2" hidden="1" x14ac:dyDescent="0.2">
      <c r="B76" s="240">
        <f t="shared" si="13"/>
        <v>0</v>
      </c>
    </row>
    <row r="77" spans="2:2" hidden="1" x14ac:dyDescent="0.2">
      <c r="B77" s="240">
        <f t="shared" si="13"/>
        <v>0</v>
      </c>
    </row>
    <row r="78" spans="2:2" hidden="1" x14ac:dyDescent="0.2">
      <c r="B78" s="240">
        <f t="shared" si="13"/>
        <v>0</v>
      </c>
    </row>
    <row r="79" spans="2:2" hidden="1" x14ac:dyDescent="0.2">
      <c r="B79" s="240">
        <f t="shared" si="13"/>
        <v>0</v>
      </c>
    </row>
    <row r="80" spans="2:2" hidden="1" x14ac:dyDescent="0.2">
      <c r="B80" s="240">
        <f t="shared" si="13"/>
        <v>0</v>
      </c>
    </row>
    <row r="81" spans="2:2" hidden="1" x14ac:dyDescent="0.2">
      <c r="B81" s="240">
        <f t="shared" si="13"/>
        <v>0</v>
      </c>
    </row>
    <row r="82" spans="2:2" hidden="1" x14ac:dyDescent="0.2">
      <c r="B82" s="240">
        <f t="shared" si="13"/>
        <v>0</v>
      </c>
    </row>
    <row r="83" spans="2:2" hidden="1" x14ac:dyDescent="0.2">
      <c r="B83" s="240">
        <f t="shared" si="13"/>
        <v>0</v>
      </c>
    </row>
    <row r="84" spans="2:2" hidden="1" x14ac:dyDescent="0.2">
      <c r="B84" s="240">
        <f t="shared" si="13"/>
        <v>0</v>
      </c>
    </row>
    <row r="85" spans="2:2" hidden="1" x14ac:dyDescent="0.2">
      <c r="B85" s="240">
        <f t="shared" si="13"/>
        <v>0</v>
      </c>
    </row>
    <row r="86" spans="2:2" hidden="1" x14ac:dyDescent="0.2">
      <c r="B86" s="240">
        <f>B61-B33</f>
        <v>0</v>
      </c>
    </row>
    <row r="87" spans="2:2" hidden="1" x14ac:dyDescent="0.2">
      <c r="B87" s="240">
        <f t="shared" si="13"/>
        <v>0</v>
      </c>
    </row>
    <row r="88" spans="2:2" hidden="1" x14ac:dyDescent="0.2">
      <c r="B88" s="240">
        <f t="shared" si="13"/>
        <v>0</v>
      </c>
    </row>
    <row r="89" spans="2:2" hidden="1" x14ac:dyDescent="0.2">
      <c r="B89" s="240"/>
    </row>
    <row r="90" spans="2:2" hidden="1" x14ac:dyDescent="0.2">
      <c r="B90" s="240"/>
    </row>
    <row r="91" spans="2:2" hidden="1" x14ac:dyDescent="0.2"/>
    <row r="92" spans="2:2" hidden="1" x14ac:dyDescent="0.2"/>
    <row r="93" spans="2:2" hidden="1" x14ac:dyDescent="0.2"/>
    <row r="94" spans="2:2" hidden="1" x14ac:dyDescent="0.2"/>
    <row r="95" spans="2:2" hidden="1" x14ac:dyDescent="0.2"/>
    <row r="96" spans="2:2" hidden="1" x14ac:dyDescent="0.2"/>
  </sheetData>
  <mergeCells count="12">
    <mergeCell ref="A1:U1"/>
    <mergeCell ref="K5:L5"/>
    <mergeCell ref="N4:U4"/>
    <mergeCell ref="H4:L4"/>
    <mergeCell ref="B4:F4"/>
    <mergeCell ref="A4:A6"/>
    <mergeCell ref="T6:U6"/>
    <mergeCell ref="N5:O5"/>
    <mergeCell ref="Q5:R5"/>
    <mergeCell ref="B5:C5"/>
    <mergeCell ref="E5:F5"/>
    <mergeCell ref="H5:I5"/>
  </mergeCells>
  <phoneticPr fontId="0" type="noConversion"/>
  <pageMargins left="0.2" right="0.2" top="1" bottom="1.01" header="0.5" footer="0.5"/>
  <pageSetup paperSize="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G24"/>
  <sheetViews>
    <sheetView topLeftCell="A6" workbookViewId="0">
      <selection activeCell="B4" sqref="B4"/>
    </sheetView>
  </sheetViews>
  <sheetFormatPr defaultRowHeight="12.75" x14ac:dyDescent="0.2"/>
  <cols>
    <col min="1" max="1" width="65.42578125" customWidth="1"/>
    <col min="2" max="8" width="24.7109375" customWidth="1"/>
  </cols>
  <sheetData>
    <row r="1" spans="1:7" ht="15.75" x14ac:dyDescent="0.25">
      <c r="A1" s="63" t="s">
        <v>306</v>
      </c>
      <c r="B1" s="62"/>
      <c r="C1" s="62"/>
      <c r="D1" s="62"/>
      <c r="E1" s="62"/>
      <c r="F1" s="62"/>
      <c r="G1" s="62"/>
    </row>
    <row r="2" spans="1:7" x14ac:dyDescent="0.2">
      <c r="A2" s="87"/>
      <c r="B2" s="88" t="s">
        <v>307</v>
      </c>
      <c r="C2" s="88"/>
      <c r="D2" s="88" t="s">
        <v>308</v>
      </c>
      <c r="E2" s="88"/>
      <c r="F2" s="88" t="s">
        <v>222</v>
      </c>
      <c r="G2" s="88"/>
    </row>
    <row r="3" spans="1:7" x14ac:dyDescent="0.2">
      <c r="A3" s="64" t="s">
        <v>223</v>
      </c>
      <c r="B3" s="65" t="s">
        <v>52</v>
      </c>
      <c r="C3" s="65" t="s">
        <v>309</v>
      </c>
      <c r="D3" s="65" t="s">
        <v>52</v>
      </c>
      <c r="E3" s="65" t="s">
        <v>309</v>
      </c>
      <c r="F3" s="65" t="s">
        <v>52</v>
      </c>
      <c r="G3" s="65" t="s">
        <v>309</v>
      </c>
    </row>
    <row r="4" spans="1:7" ht="25.5" x14ac:dyDescent="0.2">
      <c r="A4" s="66" t="s">
        <v>61</v>
      </c>
      <c r="B4" s="67">
        <v>16539147.98</v>
      </c>
      <c r="C4" s="67">
        <v>390945.136</v>
      </c>
      <c r="D4" s="67">
        <v>42644122.07</v>
      </c>
      <c r="E4" s="67">
        <v>10698987.73</v>
      </c>
      <c r="F4" s="67">
        <v>59183270.049999997</v>
      </c>
      <c r="G4" s="67">
        <v>11089932.866</v>
      </c>
    </row>
    <row r="5" spans="1:7" x14ac:dyDescent="0.2">
      <c r="A5" s="66" t="s">
        <v>310</v>
      </c>
      <c r="B5" s="67">
        <v>2666337.9419999998</v>
      </c>
      <c r="C5" s="67">
        <v>77144.657000000007</v>
      </c>
      <c r="D5" s="67">
        <v>11222421.093</v>
      </c>
      <c r="E5" s="67">
        <v>2453687.7349999999</v>
      </c>
      <c r="F5" s="67">
        <v>13888759.035</v>
      </c>
      <c r="G5" s="67">
        <v>2530832.392</v>
      </c>
    </row>
    <row r="6" spans="1:7" ht="25.5" x14ac:dyDescent="0.2">
      <c r="A6" s="66" t="s">
        <v>63</v>
      </c>
      <c r="B6" s="67">
        <v>100036768.40899999</v>
      </c>
      <c r="C6" s="67">
        <v>1802610.9439999999</v>
      </c>
      <c r="D6" s="67">
        <v>44799818.465999998</v>
      </c>
      <c r="E6" s="67">
        <v>6545794.4790000003</v>
      </c>
      <c r="F6" s="67">
        <v>144836586.875</v>
      </c>
      <c r="G6" s="67">
        <v>8348405.4230000004</v>
      </c>
    </row>
    <row r="7" spans="1:7" ht="38.25" x14ac:dyDescent="0.2">
      <c r="A7" s="66" t="s">
        <v>64</v>
      </c>
      <c r="B7" s="67">
        <v>39140456.109999999</v>
      </c>
      <c r="C7" s="67">
        <v>975603.60699999996</v>
      </c>
      <c r="D7" s="67">
        <v>101476804.852</v>
      </c>
      <c r="E7" s="67">
        <v>24120437.995999999</v>
      </c>
      <c r="F7" s="67">
        <v>140617260.96200001</v>
      </c>
      <c r="G7" s="67">
        <v>25096041.603</v>
      </c>
    </row>
    <row r="8" spans="1:7" ht="25.5" x14ac:dyDescent="0.2">
      <c r="A8" s="66" t="s">
        <v>65</v>
      </c>
      <c r="B8" s="67">
        <v>2322981.9890000001</v>
      </c>
      <c r="C8" s="67">
        <v>37305.493999999999</v>
      </c>
      <c r="D8" s="67">
        <v>5978900.3459999999</v>
      </c>
      <c r="E8" s="67">
        <v>1600119.1580000001</v>
      </c>
      <c r="F8" s="67">
        <v>8301882.335</v>
      </c>
      <c r="G8" s="67">
        <v>1637424.652</v>
      </c>
    </row>
    <row r="9" spans="1:7" ht="38.25" x14ac:dyDescent="0.2">
      <c r="A9" s="66" t="s">
        <v>66</v>
      </c>
      <c r="B9" s="67">
        <v>9917228.3729999997</v>
      </c>
      <c r="C9" s="67">
        <v>232359.59299999999</v>
      </c>
      <c r="D9" s="67">
        <v>25973193.318999998</v>
      </c>
      <c r="E9" s="67">
        <v>5990071.2039999999</v>
      </c>
      <c r="F9" s="67">
        <v>35890421.692000002</v>
      </c>
      <c r="G9" s="67">
        <v>6222430.7970000003</v>
      </c>
    </row>
    <row r="10" spans="1:7" x14ac:dyDescent="0.2">
      <c r="A10" s="66" t="s">
        <v>67</v>
      </c>
      <c r="B10" s="67">
        <v>10192491.401000001</v>
      </c>
      <c r="C10" s="67">
        <v>254945.984</v>
      </c>
      <c r="D10" s="67">
        <v>28467777.399999999</v>
      </c>
      <c r="E10" s="67">
        <v>4258596.43</v>
      </c>
      <c r="F10" s="67">
        <v>38660268.800999999</v>
      </c>
      <c r="G10" s="67">
        <v>4513542.4139999999</v>
      </c>
    </row>
    <row r="11" spans="1:7" ht="38.25" x14ac:dyDescent="0.2">
      <c r="A11" s="66" t="s">
        <v>68</v>
      </c>
      <c r="B11" s="67">
        <v>11060730.039999999</v>
      </c>
      <c r="C11" s="67">
        <v>227666.72</v>
      </c>
      <c r="D11" s="67">
        <v>27613607.738000002</v>
      </c>
      <c r="E11" s="67">
        <v>7478900.4280000003</v>
      </c>
      <c r="F11" s="67">
        <v>38674337.777999997</v>
      </c>
      <c r="G11" s="67">
        <v>7706567.148</v>
      </c>
    </row>
    <row r="12" spans="1:7" ht="38.25" x14ac:dyDescent="0.2">
      <c r="A12" s="66" t="s">
        <v>69</v>
      </c>
      <c r="B12" s="67">
        <v>58874570.185000002</v>
      </c>
      <c r="C12" s="67">
        <v>1169025.378</v>
      </c>
      <c r="D12" s="67">
        <v>49196218.703000002</v>
      </c>
      <c r="E12" s="67">
        <v>9384390.5360000003</v>
      </c>
      <c r="F12" s="67">
        <v>108070788.888</v>
      </c>
      <c r="G12" s="67">
        <v>10553415.914000001</v>
      </c>
    </row>
    <row r="13" spans="1:7" ht="25.5" x14ac:dyDescent="0.2">
      <c r="A13" s="66" t="s">
        <v>70</v>
      </c>
      <c r="B13" s="67">
        <v>17515421.421999998</v>
      </c>
      <c r="C13" s="67">
        <v>421964.99599999998</v>
      </c>
      <c r="D13" s="67">
        <v>45805187.810999997</v>
      </c>
      <c r="E13" s="67">
        <v>11183815.342</v>
      </c>
      <c r="F13" s="67">
        <v>63320609.233000003</v>
      </c>
      <c r="G13" s="67">
        <v>11605780.338</v>
      </c>
    </row>
    <row r="14" spans="1:7" ht="51" x14ac:dyDescent="0.2">
      <c r="A14" s="66" t="s">
        <v>71</v>
      </c>
      <c r="B14" s="67">
        <v>2907113.0219999999</v>
      </c>
      <c r="C14" s="67">
        <v>61268.292999999998</v>
      </c>
      <c r="D14" s="67">
        <v>6972671.5460000001</v>
      </c>
      <c r="E14" s="67">
        <v>1969604.4550000001</v>
      </c>
      <c r="F14" s="67">
        <v>9879784.568</v>
      </c>
      <c r="G14" s="67">
        <v>2030872.7479999999</v>
      </c>
    </row>
    <row r="15" spans="1:7" x14ac:dyDescent="0.2">
      <c r="A15" s="66" t="s">
        <v>72</v>
      </c>
      <c r="B15" s="67">
        <v>6039364.4270000001</v>
      </c>
      <c r="C15" s="67">
        <v>130359.89599999999</v>
      </c>
      <c r="D15" s="67">
        <v>6557031.0379999997</v>
      </c>
      <c r="E15" s="67">
        <v>1640736.62</v>
      </c>
      <c r="F15" s="67">
        <v>12596395.465</v>
      </c>
      <c r="G15" s="67">
        <v>1771096.5160000001</v>
      </c>
    </row>
    <row r="16" spans="1:7" x14ac:dyDescent="0.2">
      <c r="A16" s="66" t="s">
        <v>73</v>
      </c>
      <c r="B16" s="67">
        <v>2058537.4950000001</v>
      </c>
      <c r="C16" s="67">
        <v>49147.868999999999</v>
      </c>
      <c r="D16" s="67">
        <v>4343596.4160000002</v>
      </c>
      <c r="E16" s="67">
        <v>1290599.899</v>
      </c>
      <c r="F16" s="67">
        <v>6402133.9110000003</v>
      </c>
      <c r="G16" s="67">
        <v>1339747.7679999999</v>
      </c>
    </row>
    <row r="17" spans="1:7" x14ac:dyDescent="0.2">
      <c r="A17" s="66" t="s">
        <v>74</v>
      </c>
      <c r="B17" s="67">
        <v>49509061.115000002</v>
      </c>
      <c r="C17" s="67">
        <v>1050718.7790000001</v>
      </c>
      <c r="D17" s="67">
        <v>51547860.674000002</v>
      </c>
      <c r="E17" s="67">
        <v>9282786.3920000009</v>
      </c>
      <c r="F17" s="67">
        <v>101056921.789</v>
      </c>
      <c r="G17" s="67">
        <v>10333505.171</v>
      </c>
    </row>
    <row r="18" spans="1:7" x14ac:dyDescent="0.2">
      <c r="A18" s="66" t="s">
        <v>75</v>
      </c>
      <c r="B18" s="67">
        <v>3506994.5320000001</v>
      </c>
      <c r="C18" s="67">
        <v>133813.68100000001</v>
      </c>
      <c r="D18" s="67">
        <v>8552908.5969999991</v>
      </c>
      <c r="E18" s="67">
        <v>2269333.1949999998</v>
      </c>
      <c r="F18" s="67">
        <v>12059903.129000001</v>
      </c>
      <c r="G18" s="67">
        <v>2403146.8760000002</v>
      </c>
    </row>
    <row r="19" spans="1:7" ht="25.5" x14ac:dyDescent="0.2">
      <c r="A19" s="66" t="s">
        <v>76</v>
      </c>
      <c r="B19" s="67">
        <v>4581039.5870000003</v>
      </c>
      <c r="C19" s="67">
        <v>108833.372</v>
      </c>
      <c r="D19" s="67">
        <v>9132458.4389999993</v>
      </c>
      <c r="E19" s="67">
        <v>1821866.3330000001</v>
      </c>
      <c r="F19" s="67">
        <v>13713498.026000001</v>
      </c>
      <c r="G19" s="67">
        <v>1930699.7050000001</v>
      </c>
    </row>
    <row r="20" spans="1:7" ht="51" x14ac:dyDescent="0.2">
      <c r="A20" s="66" t="s">
        <v>77</v>
      </c>
      <c r="B20" s="67">
        <v>211284.55300000001</v>
      </c>
      <c r="C20" s="67">
        <v>4427.7060000000001</v>
      </c>
      <c r="D20" s="67">
        <v>387147.47200000001</v>
      </c>
      <c r="E20" s="67">
        <v>152757.927</v>
      </c>
      <c r="F20" s="67">
        <v>598432.02500000002</v>
      </c>
      <c r="G20" s="67">
        <v>157185.633</v>
      </c>
    </row>
    <row r="21" spans="1:7" x14ac:dyDescent="0.2">
      <c r="A21" s="66" t="s">
        <v>78</v>
      </c>
      <c r="B21" s="67">
        <v>16223239.437000001</v>
      </c>
      <c r="C21" s="67">
        <v>408670.13699999999</v>
      </c>
      <c r="D21" s="67">
        <v>49240492.434</v>
      </c>
      <c r="E21" s="67">
        <v>12389120.362</v>
      </c>
      <c r="F21" s="67">
        <v>65463731.870999999</v>
      </c>
      <c r="G21" s="67">
        <v>12797790.499</v>
      </c>
    </row>
    <row r="22" spans="1:7" ht="25.5" x14ac:dyDescent="0.2">
      <c r="A22" s="66" t="s">
        <v>79</v>
      </c>
      <c r="B22" s="67">
        <v>10704091.476</v>
      </c>
      <c r="C22" s="67">
        <v>165123.69399999999</v>
      </c>
      <c r="D22" s="67">
        <v>22363956.879000001</v>
      </c>
      <c r="E22" s="67">
        <v>5332545.9529999997</v>
      </c>
      <c r="F22" s="67">
        <v>33068048.355</v>
      </c>
      <c r="G22" s="67">
        <v>5497669.6469999999</v>
      </c>
    </row>
    <row r="23" spans="1:7" x14ac:dyDescent="0.2">
      <c r="A23" s="66" t="s">
        <v>311</v>
      </c>
      <c r="B23" s="67">
        <v>6671732.0080000004</v>
      </c>
      <c r="C23" s="67">
        <v>182085.859</v>
      </c>
      <c r="D23" s="67">
        <v>20646567.013</v>
      </c>
      <c r="E23" s="67">
        <v>5473808.1100000003</v>
      </c>
      <c r="F23" s="67">
        <v>27318299.021000002</v>
      </c>
      <c r="G23" s="67">
        <v>5655893.9689999996</v>
      </c>
    </row>
    <row r="24" spans="1:7" x14ac:dyDescent="0.2">
      <c r="A24" s="66" t="s">
        <v>222</v>
      </c>
      <c r="B24" s="67">
        <v>370678591.50300002</v>
      </c>
      <c r="C24" s="67">
        <v>7884021.7949999999</v>
      </c>
      <c r="D24" s="67">
        <v>562922742.30599999</v>
      </c>
      <c r="E24" s="67">
        <v>125337960.28399999</v>
      </c>
      <c r="F24" s="67">
        <v>933601333.80900002</v>
      </c>
      <c r="G24" s="67">
        <v>133221982.079</v>
      </c>
    </row>
  </sheetData>
  <mergeCells count="4">
    <mergeCell ref="A2"/>
    <mergeCell ref="B2:C2"/>
    <mergeCell ref="D2:E2"/>
    <mergeCell ref="F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32"/>
  <sheetViews>
    <sheetView topLeftCell="A2" workbookViewId="0">
      <selection activeCell="A44" sqref="A44"/>
    </sheetView>
  </sheetViews>
  <sheetFormatPr defaultRowHeight="12.75" x14ac:dyDescent="0.2"/>
  <cols>
    <col min="1" max="1" width="26.42578125" customWidth="1"/>
    <col min="2" max="2" width="2.42578125" customWidth="1"/>
  </cols>
  <sheetData>
    <row r="1" spans="1:20" hidden="1" x14ac:dyDescent="0.2">
      <c r="A1" s="3" t="e">
        <f ca="1">DotStatQuery(B1)</f>
        <v>#NAME?</v>
      </c>
      <c r="B1" s="3" t="s">
        <v>182</v>
      </c>
    </row>
    <row r="2" spans="1:20" ht="23.25" x14ac:dyDescent="0.2">
      <c r="A2" s="4" t="s">
        <v>183</v>
      </c>
    </row>
    <row r="3" spans="1:20" x14ac:dyDescent="0.2">
      <c r="A3" s="104" t="s">
        <v>98</v>
      </c>
      <c r="B3" s="106"/>
      <c r="C3" s="107" t="s">
        <v>35</v>
      </c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9"/>
    </row>
    <row r="4" spans="1:20" x14ac:dyDescent="0.2">
      <c r="A4" s="104" t="s">
        <v>120</v>
      </c>
      <c r="B4" s="106"/>
      <c r="C4" s="107" t="s">
        <v>121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9"/>
    </row>
    <row r="5" spans="1:20" x14ac:dyDescent="0.2">
      <c r="A5" s="104" t="s">
        <v>122</v>
      </c>
      <c r="B5" s="106"/>
      <c r="C5" s="107" t="s">
        <v>121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9"/>
    </row>
    <row r="6" spans="1:20" x14ac:dyDescent="0.2">
      <c r="A6" s="104" t="s">
        <v>105</v>
      </c>
      <c r="B6" s="106"/>
      <c r="C6" s="107" t="s">
        <v>106</v>
      </c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9"/>
    </row>
    <row r="7" spans="1:20" x14ac:dyDescent="0.2">
      <c r="A7" s="98" t="s">
        <v>184</v>
      </c>
      <c r="B7" s="100"/>
      <c r="C7" s="101" t="s">
        <v>181</v>
      </c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3"/>
    </row>
    <row r="8" spans="1:20" x14ac:dyDescent="0.2">
      <c r="A8" s="98" t="s">
        <v>102</v>
      </c>
      <c r="B8" s="100"/>
      <c r="C8" s="101" t="s">
        <v>100</v>
      </c>
      <c r="D8" s="102"/>
      <c r="E8" s="102"/>
      <c r="F8" s="102"/>
      <c r="G8" s="102"/>
      <c r="H8" s="103"/>
      <c r="I8" s="101" t="s">
        <v>103</v>
      </c>
      <c r="J8" s="102"/>
      <c r="K8" s="102"/>
      <c r="L8" s="102"/>
      <c r="M8" s="102"/>
      <c r="N8" s="103"/>
      <c r="O8" s="101" t="s">
        <v>104</v>
      </c>
      <c r="P8" s="102"/>
      <c r="Q8" s="102"/>
      <c r="R8" s="102"/>
      <c r="S8" s="102"/>
      <c r="T8" s="103"/>
    </row>
    <row r="9" spans="1:20" x14ac:dyDescent="0.2">
      <c r="A9" s="98" t="s">
        <v>110</v>
      </c>
      <c r="B9" s="100"/>
      <c r="C9" s="113" t="s">
        <v>185</v>
      </c>
      <c r="D9" s="114"/>
      <c r="E9" s="113" t="s">
        <v>186</v>
      </c>
      <c r="F9" s="114"/>
      <c r="G9" s="101" t="s">
        <v>187</v>
      </c>
      <c r="H9" s="103"/>
      <c r="I9" s="113" t="s">
        <v>185</v>
      </c>
      <c r="J9" s="114"/>
      <c r="K9" s="113" t="s">
        <v>186</v>
      </c>
      <c r="L9" s="114"/>
      <c r="M9" s="101" t="s">
        <v>187</v>
      </c>
      <c r="N9" s="103"/>
      <c r="O9" s="113" t="s">
        <v>185</v>
      </c>
      <c r="P9" s="114"/>
      <c r="Q9" s="113" t="s">
        <v>186</v>
      </c>
      <c r="R9" s="114"/>
      <c r="S9" s="101" t="s">
        <v>187</v>
      </c>
      <c r="T9" s="103"/>
    </row>
    <row r="10" spans="1:20" ht="13.5" x14ac:dyDescent="0.25">
      <c r="A10" s="5" t="s">
        <v>99</v>
      </c>
      <c r="B10" s="6" t="s">
        <v>111</v>
      </c>
      <c r="C10" s="96" t="s">
        <v>111</v>
      </c>
      <c r="D10" s="97"/>
      <c r="E10" s="96" t="s">
        <v>111</v>
      </c>
      <c r="F10" s="97"/>
      <c r="G10" s="96" t="s">
        <v>111</v>
      </c>
      <c r="H10" s="97"/>
      <c r="I10" s="96" t="s">
        <v>111</v>
      </c>
      <c r="J10" s="97"/>
      <c r="K10" s="96" t="s">
        <v>111</v>
      </c>
      <c r="L10" s="97"/>
      <c r="M10" s="96" t="s">
        <v>111</v>
      </c>
      <c r="N10" s="97"/>
      <c r="O10" s="96" t="s">
        <v>111</v>
      </c>
      <c r="P10" s="97"/>
      <c r="Q10" s="96" t="s">
        <v>111</v>
      </c>
      <c r="R10" s="97"/>
      <c r="S10" s="96" t="s">
        <v>111</v>
      </c>
      <c r="T10" s="97"/>
    </row>
    <row r="11" spans="1:20" ht="42" x14ac:dyDescent="0.25">
      <c r="A11" s="7" t="s">
        <v>188</v>
      </c>
      <c r="B11" s="6" t="s">
        <v>111</v>
      </c>
      <c r="C11" s="8" t="s">
        <v>111</v>
      </c>
      <c r="D11" s="9">
        <v>18590765</v>
      </c>
      <c r="E11" s="8" t="s">
        <v>111</v>
      </c>
      <c r="F11" s="9">
        <v>40760458</v>
      </c>
      <c r="G11" s="8" t="s">
        <v>111</v>
      </c>
      <c r="H11" s="9">
        <v>59351224</v>
      </c>
      <c r="I11" s="8" t="s">
        <v>111</v>
      </c>
      <c r="J11" s="9">
        <v>5839964</v>
      </c>
      <c r="K11" s="8" t="s">
        <v>111</v>
      </c>
      <c r="L11" s="9">
        <v>5447108</v>
      </c>
      <c r="M11" s="8" t="s">
        <v>111</v>
      </c>
      <c r="N11" s="9">
        <v>11287072</v>
      </c>
      <c r="O11" s="8" t="s">
        <v>111</v>
      </c>
      <c r="P11" s="9">
        <v>12750801</v>
      </c>
      <c r="Q11" s="8" t="s">
        <v>111</v>
      </c>
      <c r="R11" s="9">
        <v>35313351</v>
      </c>
      <c r="S11" s="8" t="s">
        <v>111</v>
      </c>
      <c r="T11" s="9">
        <v>48064152</v>
      </c>
    </row>
    <row r="12" spans="1:20" ht="21" x14ac:dyDescent="0.25">
      <c r="A12" s="7" t="s">
        <v>189</v>
      </c>
      <c r="B12" s="6" t="s">
        <v>111</v>
      </c>
      <c r="C12" s="8" t="s">
        <v>111</v>
      </c>
      <c r="D12" s="9">
        <v>2064552</v>
      </c>
      <c r="E12" s="8" t="s">
        <v>111</v>
      </c>
      <c r="F12" s="9">
        <v>7619137</v>
      </c>
      <c r="G12" s="8" t="s">
        <v>111</v>
      </c>
      <c r="H12" s="9">
        <v>9683689</v>
      </c>
      <c r="I12" s="8" t="s">
        <v>111</v>
      </c>
      <c r="J12" s="9">
        <v>452978</v>
      </c>
      <c r="K12" s="8" t="s">
        <v>111</v>
      </c>
      <c r="L12" s="9">
        <v>893331</v>
      </c>
      <c r="M12" s="8" t="s">
        <v>111</v>
      </c>
      <c r="N12" s="9">
        <v>1346309</v>
      </c>
      <c r="O12" s="8" t="s">
        <v>111</v>
      </c>
      <c r="P12" s="9">
        <v>1611574</v>
      </c>
      <c r="Q12" s="8" t="s">
        <v>111</v>
      </c>
      <c r="R12" s="9">
        <v>6725806</v>
      </c>
      <c r="S12" s="8" t="s">
        <v>111</v>
      </c>
      <c r="T12" s="9">
        <v>8337380</v>
      </c>
    </row>
    <row r="13" spans="1:20" ht="31.5" x14ac:dyDescent="0.25">
      <c r="A13" s="7" t="s">
        <v>190</v>
      </c>
      <c r="B13" s="6" t="s">
        <v>111</v>
      </c>
      <c r="C13" s="8" t="s">
        <v>111</v>
      </c>
      <c r="D13" s="9">
        <v>115016379</v>
      </c>
      <c r="E13" s="8" t="s">
        <v>111</v>
      </c>
      <c r="F13" s="9">
        <v>41166915</v>
      </c>
      <c r="G13" s="8" t="s">
        <v>111</v>
      </c>
      <c r="H13" s="9">
        <v>156183294</v>
      </c>
      <c r="I13" s="8" t="s">
        <v>111</v>
      </c>
      <c r="J13" s="9">
        <v>45183023</v>
      </c>
      <c r="K13" s="8" t="s">
        <v>111</v>
      </c>
      <c r="L13" s="9">
        <v>4381450</v>
      </c>
      <c r="M13" s="8" t="s">
        <v>111</v>
      </c>
      <c r="N13" s="9">
        <v>49564472</v>
      </c>
      <c r="O13" s="8" t="s">
        <v>111</v>
      </c>
      <c r="P13" s="9">
        <v>69833356</v>
      </c>
      <c r="Q13" s="8" t="s">
        <v>111</v>
      </c>
      <c r="R13" s="9">
        <v>36785465</v>
      </c>
      <c r="S13" s="8" t="s">
        <v>111</v>
      </c>
      <c r="T13" s="9">
        <v>106618821</v>
      </c>
    </row>
    <row r="14" spans="1:20" ht="21" x14ac:dyDescent="0.25">
      <c r="A14" s="7" t="s">
        <v>191</v>
      </c>
      <c r="B14" s="6" t="s">
        <v>111</v>
      </c>
      <c r="C14" s="8" t="s">
        <v>111</v>
      </c>
      <c r="D14" s="9">
        <v>31729203</v>
      </c>
      <c r="E14" s="8" t="s">
        <v>111</v>
      </c>
      <c r="F14" s="9">
        <v>81487406</v>
      </c>
      <c r="G14" s="8" t="s">
        <v>111</v>
      </c>
      <c r="H14" s="9">
        <v>113216609</v>
      </c>
      <c r="I14" s="8" t="s">
        <v>111</v>
      </c>
      <c r="J14" s="9">
        <v>7472843</v>
      </c>
      <c r="K14" s="8" t="s">
        <v>111</v>
      </c>
      <c r="L14" s="9">
        <v>6780114</v>
      </c>
      <c r="M14" s="8" t="s">
        <v>111</v>
      </c>
      <c r="N14" s="9">
        <v>14252957</v>
      </c>
      <c r="O14" s="8" t="s">
        <v>111</v>
      </c>
      <c r="P14" s="9">
        <v>24256360</v>
      </c>
      <c r="Q14" s="8" t="s">
        <v>111</v>
      </c>
      <c r="R14" s="9">
        <v>74707292</v>
      </c>
      <c r="S14" s="8" t="s">
        <v>111</v>
      </c>
      <c r="T14" s="9">
        <v>98963652</v>
      </c>
    </row>
    <row r="15" spans="1:20" ht="42" x14ac:dyDescent="0.25">
      <c r="A15" s="7" t="s">
        <v>192</v>
      </c>
      <c r="B15" s="6" t="s">
        <v>111</v>
      </c>
      <c r="C15" s="8" t="s">
        <v>111</v>
      </c>
      <c r="D15" s="9">
        <v>1715653</v>
      </c>
      <c r="E15" s="8" t="s">
        <v>111</v>
      </c>
      <c r="F15" s="9">
        <v>4949583</v>
      </c>
      <c r="G15" s="8" t="s">
        <v>111</v>
      </c>
      <c r="H15" s="9">
        <v>6665236</v>
      </c>
      <c r="I15" s="8" t="s">
        <v>111</v>
      </c>
      <c r="J15" s="9">
        <v>557324</v>
      </c>
      <c r="K15" s="8" t="s">
        <v>111</v>
      </c>
      <c r="L15" s="9">
        <v>285249</v>
      </c>
      <c r="M15" s="8" t="s">
        <v>111</v>
      </c>
      <c r="N15" s="9">
        <v>842573</v>
      </c>
      <c r="O15" s="8" t="s">
        <v>111</v>
      </c>
      <c r="P15" s="9">
        <v>1158329</v>
      </c>
      <c r="Q15" s="8" t="s">
        <v>111</v>
      </c>
      <c r="R15" s="9">
        <v>4664334</v>
      </c>
      <c r="S15" s="8" t="s">
        <v>111</v>
      </c>
      <c r="T15" s="9">
        <v>5822663</v>
      </c>
    </row>
    <row r="16" spans="1:20" ht="63" x14ac:dyDescent="0.25">
      <c r="A16" s="7" t="s">
        <v>193</v>
      </c>
      <c r="B16" s="6" t="s">
        <v>111</v>
      </c>
      <c r="C16" s="8" t="s">
        <v>111</v>
      </c>
      <c r="D16" s="9">
        <v>14006209</v>
      </c>
      <c r="E16" s="8" t="s">
        <v>111</v>
      </c>
      <c r="F16" s="9">
        <v>27448914</v>
      </c>
      <c r="G16" s="8" t="s">
        <v>111</v>
      </c>
      <c r="H16" s="9">
        <v>41455123</v>
      </c>
      <c r="I16" s="8" t="s">
        <v>111</v>
      </c>
      <c r="J16" s="9">
        <v>2639425</v>
      </c>
      <c r="K16" s="8" t="s">
        <v>111</v>
      </c>
      <c r="L16" s="9">
        <v>2604798</v>
      </c>
      <c r="M16" s="8" t="s">
        <v>111</v>
      </c>
      <c r="N16" s="9">
        <v>5244222</v>
      </c>
      <c r="O16" s="8" t="s">
        <v>111</v>
      </c>
      <c r="P16" s="9">
        <v>11366784</v>
      </c>
      <c r="Q16" s="8" t="s">
        <v>111</v>
      </c>
      <c r="R16" s="9">
        <v>24844117</v>
      </c>
      <c r="S16" s="8" t="s">
        <v>111</v>
      </c>
      <c r="T16" s="9">
        <v>36210901</v>
      </c>
    </row>
    <row r="17" spans="1:20" ht="21" x14ac:dyDescent="0.25">
      <c r="A17" s="7" t="s">
        <v>194</v>
      </c>
      <c r="B17" s="6" t="s">
        <v>111</v>
      </c>
      <c r="C17" s="8" t="s">
        <v>111</v>
      </c>
      <c r="D17" s="9">
        <v>11128617</v>
      </c>
      <c r="E17" s="8" t="s">
        <v>111</v>
      </c>
      <c r="F17" s="9">
        <v>28749320</v>
      </c>
      <c r="G17" s="8" t="s">
        <v>111</v>
      </c>
      <c r="H17" s="9">
        <v>39877937</v>
      </c>
      <c r="I17" s="8" t="s">
        <v>111</v>
      </c>
      <c r="J17" s="9">
        <v>2710343</v>
      </c>
      <c r="K17" s="8" t="s">
        <v>111</v>
      </c>
      <c r="L17" s="9">
        <v>3341937</v>
      </c>
      <c r="M17" s="8" t="s">
        <v>111</v>
      </c>
      <c r="N17" s="9">
        <v>6052280</v>
      </c>
      <c r="O17" s="8" t="s">
        <v>111</v>
      </c>
      <c r="P17" s="9">
        <v>8418274</v>
      </c>
      <c r="Q17" s="8" t="s">
        <v>111</v>
      </c>
      <c r="R17" s="9">
        <v>25407383</v>
      </c>
      <c r="S17" s="8" t="s">
        <v>111</v>
      </c>
      <c r="T17" s="9">
        <v>33825657</v>
      </c>
    </row>
    <row r="18" spans="1:20" ht="42" x14ac:dyDescent="0.25">
      <c r="A18" s="7" t="s">
        <v>195</v>
      </c>
      <c r="B18" s="6" t="s">
        <v>111</v>
      </c>
      <c r="C18" s="8" t="s">
        <v>111</v>
      </c>
      <c r="D18" s="9">
        <v>8629707</v>
      </c>
      <c r="E18" s="8" t="s">
        <v>111</v>
      </c>
      <c r="F18" s="9">
        <v>24931061</v>
      </c>
      <c r="G18" s="8" t="s">
        <v>111</v>
      </c>
      <c r="H18" s="9">
        <v>33560768</v>
      </c>
      <c r="I18" s="8" t="s">
        <v>111</v>
      </c>
      <c r="J18" s="9">
        <v>1156942</v>
      </c>
      <c r="K18" s="8" t="s">
        <v>111</v>
      </c>
      <c r="L18" s="9">
        <v>1230054</v>
      </c>
      <c r="M18" s="8" t="s">
        <v>111</v>
      </c>
      <c r="N18" s="9">
        <v>2386996</v>
      </c>
      <c r="O18" s="8" t="s">
        <v>111</v>
      </c>
      <c r="P18" s="9">
        <v>7472765</v>
      </c>
      <c r="Q18" s="8" t="s">
        <v>111</v>
      </c>
      <c r="R18" s="9">
        <v>23701007</v>
      </c>
      <c r="S18" s="8" t="s">
        <v>111</v>
      </c>
      <c r="T18" s="9">
        <v>31173771</v>
      </c>
    </row>
    <row r="19" spans="1:20" ht="21" x14ac:dyDescent="0.25">
      <c r="A19" s="7" t="s">
        <v>196</v>
      </c>
      <c r="B19" s="6" t="s">
        <v>111</v>
      </c>
      <c r="C19" s="8" t="s">
        <v>111</v>
      </c>
      <c r="D19" s="9">
        <v>54697524</v>
      </c>
      <c r="E19" s="8" t="s">
        <v>111</v>
      </c>
      <c r="F19" s="9">
        <v>53175223</v>
      </c>
      <c r="G19" s="8" t="s">
        <v>111</v>
      </c>
      <c r="H19" s="9">
        <v>107872747</v>
      </c>
      <c r="I19" s="8" t="s">
        <v>111</v>
      </c>
      <c r="J19" s="9">
        <v>22675235</v>
      </c>
      <c r="K19" s="8" t="s">
        <v>111</v>
      </c>
      <c r="L19" s="9">
        <v>4402106</v>
      </c>
      <c r="M19" s="8" t="s">
        <v>111</v>
      </c>
      <c r="N19" s="9">
        <v>27077341</v>
      </c>
      <c r="O19" s="8" t="s">
        <v>111</v>
      </c>
      <c r="P19" s="9">
        <v>32022289</v>
      </c>
      <c r="Q19" s="8" t="s">
        <v>111</v>
      </c>
      <c r="R19" s="9">
        <v>48773117</v>
      </c>
      <c r="S19" s="8" t="s">
        <v>111</v>
      </c>
      <c r="T19" s="9">
        <v>80795406</v>
      </c>
    </row>
    <row r="20" spans="1:20" ht="31.5" x14ac:dyDescent="0.25">
      <c r="A20" s="7" t="s">
        <v>197</v>
      </c>
      <c r="B20" s="6" t="s">
        <v>111</v>
      </c>
      <c r="C20" s="8" t="s">
        <v>111</v>
      </c>
      <c r="D20" s="9">
        <v>20761886</v>
      </c>
      <c r="E20" s="8" t="s">
        <v>111</v>
      </c>
      <c r="F20" s="9">
        <v>49288333</v>
      </c>
      <c r="G20" s="8" t="s">
        <v>111</v>
      </c>
      <c r="H20" s="9">
        <v>70050219</v>
      </c>
      <c r="I20" s="8" t="s">
        <v>111</v>
      </c>
      <c r="J20" s="9">
        <v>5856288</v>
      </c>
      <c r="K20" s="8" t="s">
        <v>111</v>
      </c>
      <c r="L20" s="9">
        <v>4766531</v>
      </c>
      <c r="M20" s="8" t="s">
        <v>111</v>
      </c>
      <c r="N20" s="9">
        <v>10622819</v>
      </c>
      <c r="O20" s="8" t="s">
        <v>111</v>
      </c>
      <c r="P20" s="9">
        <v>14905599</v>
      </c>
      <c r="Q20" s="8" t="s">
        <v>111</v>
      </c>
      <c r="R20" s="9">
        <v>44521802</v>
      </c>
      <c r="S20" s="8" t="s">
        <v>111</v>
      </c>
      <c r="T20" s="9">
        <v>59427400</v>
      </c>
    </row>
    <row r="21" spans="1:20" ht="115.5" x14ac:dyDescent="0.25">
      <c r="A21" s="7" t="s">
        <v>198</v>
      </c>
      <c r="B21" s="6" t="s">
        <v>111</v>
      </c>
      <c r="C21" s="8" t="s">
        <v>111</v>
      </c>
      <c r="D21" s="9">
        <v>2953571</v>
      </c>
      <c r="E21" s="8" t="s">
        <v>111</v>
      </c>
      <c r="F21" s="9">
        <v>6013789</v>
      </c>
      <c r="G21" s="8" t="s">
        <v>111</v>
      </c>
      <c r="H21" s="9">
        <v>8967360</v>
      </c>
      <c r="I21" s="8" t="s">
        <v>111</v>
      </c>
      <c r="J21" s="9">
        <v>797487</v>
      </c>
      <c r="K21" s="8" t="s">
        <v>111</v>
      </c>
      <c r="L21" s="9">
        <v>466952</v>
      </c>
      <c r="M21" s="8" t="s">
        <v>111</v>
      </c>
      <c r="N21" s="9">
        <v>1264439</v>
      </c>
      <c r="O21" s="8" t="s">
        <v>111</v>
      </c>
      <c r="P21" s="9">
        <v>2156084</v>
      </c>
      <c r="Q21" s="8" t="s">
        <v>111</v>
      </c>
      <c r="R21" s="9">
        <v>5546837</v>
      </c>
      <c r="S21" s="8" t="s">
        <v>111</v>
      </c>
      <c r="T21" s="9">
        <v>7702920</v>
      </c>
    </row>
    <row r="22" spans="1:20" ht="15.75" x14ac:dyDescent="0.25">
      <c r="A22" s="7" t="s">
        <v>199</v>
      </c>
      <c r="B22" s="6" t="s">
        <v>111</v>
      </c>
      <c r="C22" s="8" t="s">
        <v>111</v>
      </c>
      <c r="D22" s="9">
        <v>6447527</v>
      </c>
      <c r="E22" s="8" t="s">
        <v>111</v>
      </c>
      <c r="F22" s="9">
        <v>8668047</v>
      </c>
      <c r="G22" s="8" t="s">
        <v>111</v>
      </c>
      <c r="H22" s="9">
        <v>15115574</v>
      </c>
      <c r="I22" s="8" t="s">
        <v>111</v>
      </c>
      <c r="J22" s="9">
        <v>3548588</v>
      </c>
      <c r="K22" s="8" t="s">
        <v>111</v>
      </c>
      <c r="L22" s="9">
        <v>1293898</v>
      </c>
      <c r="M22" s="8" t="s">
        <v>111</v>
      </c>
      <c r="N22" s="9">
        <v>4842486</v>
      </c>
      <c r="O22" s="8" t="s">
        <v>111</v>
      </c>
      <c r="P22" s="9">
        <v>2898939</v>
      </c>
      <c r="Q22" s="8" t="s">
        <v>111</v>
      </c>
      <c r="R22" s="9">
        <v>7374149</v>
      </c>
      <c r="S22" s="8" t="s">
        <v>111</v>
      </c>
      <c r="T22" s="9">
        <v>10273088</v>
      </c>
    </row>
    <row r="23" spans="1:20" ht="15.75" x14ac:dyDescent="0.25">
      <c r="A23" s="7" t="s">
        <v>200</v>
      </c>
      <c r="B23" s="6" t="s">
        <v>111</v>
      </c>
      <c r="C23" s="8" t="s">
        <v>111</v>
      </c>
      <c r="D23" s="9">
        <v>2297517</v>
      </c>
      <c r="E23" s="8" t="s">
        <v>111</v>
      </c>
      <c r="F23" s="9">
        <v>5884751</v>
      </c>
      <c r="G23" s="8" t="s">
        <v>111</v>
      </c>
      <c r="H23" s="9">
        <v>8182268</v>
      </c>
      <c r="I23" s="8" t="s">
        <v>111</v>
      </c>
      <c r="J23" s="9">
        <v>90775</v>
      </c>
      <c r="K23" s="8" t="s">
        <v>111</v>
      </c>
      <c r="L23" s="9">
        <v>107914</v>
      </c>
      <c r="M23" s="8" t="s">
        <v>111</v>
      </c>
      <c r="N23" s="9">
        <v>198690</v>
      </c>
      <c r="O23" s="8" t="s">
        <v>111</v>
      </c>
      <c r="P23" s="9">
        <v>2206742</v>
      </c>
      <c r="Q23" s="8" t="s">
        <v>111</v>
      </c>
      <c r="R23" s="9">
        <v>5776837</v>
      </c>
      <c r="S23" s="8" t="s">
        <v>111</v>
      </c>
      <c r="T23" s="9">
        <v>7983578</v>
      </c>
    </row>
    <row r="24" spans="1:20" ht="21" x14ac:dyDescent="0.25">
      <c r="A24" s="7" t="s">
        <v>201</v>
      </c>
      <c r="B24" s="6" t="s">
        <v>111</v>
      </c>
      <c r="C24" s="8" t="s">
        <v>111</v>
      </c>
      <c r="D24" s="9">
        <v>57701993</v>
      </c>
      <c r="E24" s="8" t="s">
        <v>111</v>
      </c>
      <c r="F24" s="9">
        <v>50500022</v>
      </c>
      <c r="G24" s="8" t="s">
        <v>111</v>
      </c>
      <c r="H24" s="9">
        <v>108202015</v>
      </c>
      <c r="I24" s="8" t="s">
        <v>111</v>
      </c>
      <c r="J24" s="9">
        <v>10521305</v>
      </c>
      <c r="K24" s="8" t="s">
        <v>111</v>
      </c>
      <c r="L24" s="9">
        <v>3920199</v>
      </c>
      <c r="M24" s="8" t="s">
        <v>111</v>
      </c>
      <c r="N24" s="9">
        <v>14441505</v>
      </c>
      <c r="O24" s="8" t="s">
        <v>111</v>
      </c>
      <c r="P24" s="9">
        <v>47180688</v>
      </c>
      <c r="Q24" s="8" t="s">
        <v>111</v>
      </c>
      <c r="R24" s="9">
        <v>46579823</v>
      </c>
      <c r="S24" s="8" t="s">
        <v>111</v>
      </c>
      <c r="T24" s="9">
        <v>93760510</v>
      </c>
    </row>
    <row r="25" spans="1:20" ht="15.75" x14ac:dyDescent="0.25">
      <c r="A25" s="7" t="s">
        <v>202</v>
      </c>
      <c r="B25" s="6" t="s">
        <v>111</v>
      </c>
      <c r="C25" s="8" t="s">
        <v>111</v>
      </c>
      <c r="D25" s="9">
        <v>1344927</v>
      </c>
      <c r="E25" s="8" t="s">
        <v>111</v>
      </c>
      <c r="F25" s="9">
        <v>7672837</v>
      </c>
      <c r="G25" s="8" t="s">
        <v>111</v>
      </c>
      <c r="H25" s="9">
        <v>9017764</v>
      </c>
      <c r="I25" s="8" t="s">
        <v>111</v>
      </c>
      <c r="J25" s="9">
        <v>1222</v>
      </c>
      <c r="K25" s="8" t="s">
        <v>111</v>
      </c>
      <c r="L25" s="9">
        <v>94</v>
      </c>
      <c r="M25" s="8" t="s">
        <v>111</v>
      </c>
      <c r="N25" s="9">
        <v>1316</v>
      </c>
      <c r="O25" s="8" t="s">
        <v>111</v>
      </c>
      <c r="P25" s="9">
        <v>1343705</v>
      </c>
      <c r="Q25" s="8" t="s">
        <v>111</v>
      </c>
      <c r="R25" s="9">
        <v>7672742</v>
      </c>
      <c r="S25" s="8" t="s">
        <v>111</v>
      </c>
      <c r="T25" s="9">
        <v>9016448</v>
      </c>
    </row>
    <row r="26" spans="1:20" ht="21" x14ac:dyDescent="0.25">
      <c r="A26" s="7" t="s">
        <v>203</v>
      </c>
      <c r="B26" s="6" t="s">
        <v>111</v>
      </c>
      <c r="C26" s="8" t="s">
        <v>111</v>
      </c>
      <c r="D26" s="9">
        <v>5801493</v>
      </c>
      <c r="E26" s="8" t="s">
        <v>111</v>
      </c>
      <c r="F26" s="9">
        <v>10844118</v>
      </c>
      <c r="G26" s="8" t="s">
        <v>111</v>
      </c>
      <c r="H26" s="9">
        <v>16645611</v>
      </c>
      <c r="I26" s="8" t="s">
        <v>111</v>
      </c>
      <c r="J26" s="9">
        <v>947851</v>
      </c>
      <c r="K26" s="8" t="s">
        <v>111</v>
      </c>
      <c r="L26" s="9">
        <v>551090</v>
      </c>
      <c r="M26" s="8" t="s">
        <v>111</v>
      </c>
      <c r="N26" s="9">
        <v>1498941</v>
      </c>
      <c r="O26" s="8" t="s">
        <v>111</v>
      </c>
      <c r="P26" s="9">
        <v>4853641</v>
      </c>
      <c r="Q26" s="8" t="s">
        <v>111</v>
      </c>
      <c r="R26" s="9">
        <v>10293028</v>
      </c>
      <c r="S26" s="8" t="s">
        <v>111</v>
      </c>
      <c r="T26" s="9">
        <v>15146670</v>
      </c>
    </row>
    <row r="27" spans="1:20" ht="84" x14ac:dyDescent="0.25">
      <c r="A27" s="7" t="s">
        <v>204</v>
      </c>
      <c r="B27" s="6" t="s">
        <v>111</v>
      </c>
      <c r="C27" s="8" t="s">
        <v>111</v>
      </c>
      <c r="D27" s="9">
        <v>671024</v>
      </c>
      <c r="E27" s="8" t="s">
        <v>111</v>
      </c>
      <c r="F27" s="9">
        <v>678123</v>
      </c>
      <c r="G27" s="8" t="s">
        <v>111</v>
      </c>
      <c r="H27" s="9">
        <v>1349147</v>
      </c>
      <c r="I27" s="8" t="s">
        <v>111</v>
      </c>
      <c r="J27" s="9">
        <v>306257</v>
      </c>
      <c r="K27" s="8" t="s">
        <v>111</v>
      </c>
      <c r="L27" s="9">
        <v>123029</v>
      </c>
      <c r="M27" s="8" t="s">
        <v>111</v>
      </c>
      <c r="N27" s="9">
        <v>429286</v>
      </c>
      <c r="O27" s="8" t="s">
        <v>111</v>
      </c>
      <c r="P27" s="9">
        <v>364767</v>
      </c>
      <c r="Q27" s="8" t="s">
        <v>111</v>
      </c>
      <c r="R27" s="9">
        <v>555093</v>
      </c>
      <c r="S27" s="8" t="s">
        <v>111</v>
      </c>
      <c r="T27" s="9">
        <v>919861</v>
      </c>
    </row>
    <row r="28" spans="1:20" ht="21" x14ac:dyDescent="0.25">
      <c r="A28" s="7" t="s">
        <v>205</v>
      </c>
      <c r="B28" s="6" t="s">
        <v>111</v>
      </c>
      <c r="C28" s="8" t="s">
        <v>111</v>
      </c>
      <c r="D28" s="9">
        <v>8993630</v>
      </c>
      <c r="E28" s="8" t="s">
        <v>111</v>
      </c>
      <c r="F28" s="9">
        <v>31133284</v>
      </c>
      <c r="G28" s="8" t="s">
        <v>111</v>
      </c>
      <c r="H28" s="9">
        <v>40126914</v>
      </c>
      <c r="I28" s="8" t="s">
        <v>111</v>
      </c>
      <c r="J28" s="9">
        <v>950402</v>
      </c>
      <c r="K28" s="8" t="s">
        <v>111</v>
      </c>
      <c r="L28" s="9">
        <v>351491</v>
      </c>
      <c r="M28" s="8" t="s">
        <v>111</v>
      </c>
      <c r="N28" s="9">
        <v>1301894</v>
      </c>
      <c r="O28" s="8" t="s">
        <v>111</v>
      </c>
      <c r="P28" s="9">
        <v>8043228</v>
      </c>
      <c r="Q28" s="8" t="s">
        <v>111</v>
      </c>
      <c r="R28" s="9">
        <v>30781793</v>
      </c>
      <c r="S28" s="8" t="s">
        <v>111</v>
      </c>
      <c r="T28" s="9">
        <v>38825021</v>
      </c>
    </row>
    <row r="29" spans="1:20" ht="63" x14ac:dyDescent="0.25">
      <c r="A29" s="7" t="s">
        <v>206</v>
      </c>
      <c r="B29" s="6" t="s">
        <v>111</v>
      </c>
      <c r="C29" s="8" t="s">
        <v>111</v>
      </c>
      <c r="D29" s="9">
        <v>4076123</v>
      </c>
      <c r="E29" s="8" t="s">
        <v>111</v>
      </c>
      <c r="F29" s="9">
        <v>17007648</v>
      </c>
      <c r="G29" s="8" t="s">
        <v>111</v>
      </c>
      <c r="H29" s="9">
        <v>21083770</v>
      </c>
      <c r="I29" s="8" t="s">
        <v>111</v>
      </c>
      <c r="J29" s="9">
        <v>322205</v>
      </c>
      <c r="K29" s="8" t="s">
        <v>111</v>
      </c>
      <c r="L29" s="9">
        <v>93792</v>
      </c>
      <c r="M29" s="8" t="s">
        <v>111</v>
      </c>
      <c r="N29" s="9">
        <v>415996</v>
      </c>
      <c r="O29" s="8" t="s">
        <v>111</v>
      </c>
      <c r="P29" s="9">
        <v>3753918</v>
      </c>
      <c r="Q29" s="8" t="s">
        <v>111</v>
      </c>
      <c r="R29" s="9">
        <v>16913856</v>
      </c>
      <c r="S29" s="8" t="s">
        <v>111</v>
      </c>
      <c r="T29" s="9">
        <v>20667774</v>
      </c>
    </row>
    <row r="30" spans="1:20" ht="15.75" x14ac:dyDescent="0.25">
      <c r="A30" s="7" t="s">
        <v>207</v>
      </c>
      <c r="B30" s="6" t="s">
        <v>111</v>
      </c>
      <c r="C30" s="8" t="s">
        <v>111</v>
      </c>
      <c r="D30" s="9">
        <v>17551069</v>
      </c>
      <c r="E30" s="8" t="s">
        <v>111</v>
      </c>
      <c r="F30" s="9">
        <v>36573976</v>
      </c>
      <c r="G30" s="8" t="s">
        <v>111</v>
      </c>
      <c r="H30" s="9">
        <v>54125045</v>
      </c>
      <c r="I30" s="8" t="s">
        <v>111</v>
      </c>
      <c r="J30" s="9">
        <v>1481903</v>
      </c>
      <c r="K30" s="8" t="s">
        <v>111</v>
      </c>
      <c r="L30" s="9">
        <v>391216</v>
      </c>
      <c r="M30" s="8" t="s">
        <v>111</v>
      </c>
      <c r="N30" s="9">
        <v>1873119</v>
      </c>
      <c r="O30" s="8" t="s">
        <v>111</v>
      </c>
      <c r="P30" s="9">
        <v>16069166</v>
      </c>
      <c r="Q30" s="8" t="s">
        <v>111</v>
      </c>
      <c r="R30" s="9">
        <v>36182760</v>
      </c>
      <c r="S30" s="8" t="s">
        <v>111</v>
      </c>
      <c r="T30" s="9">
        <v>52251926</v>
      </c>
    </row>
    <row r="31" spans="1:20" ht="15.75" x14ac:dyDescent="0.25">
      <c r="A31" s="7" t="s">
        <v>100</v>
      </c>
      <c r="B31" s="6" t="s">
        <v>111</v>
      </c>
      <c r="C31" s="8" t="s">
        <v>111</v>
      </c>
      <c r="D31" s="9">
        <v>386179370</v>
      </c>
      <c r="E31" s="8" t="s">
        <v>111</v>
      </c>
      <c r="F31" s="9">
        <v>534552943</v>
      </c>
      <c r="G31" s="8" t="s">
        <v>111</v>
      </c>
      <c r="H31" s="9">
        <v>920732313</v>
      </c>
      <c r="I31" s="8" t="s">
        <v>111</v>
      </c>
      <c r="J31" s="9">
        <v>113512360</v>
      </c>
      <c r="K31" s="8" t="s">
        <v>111</v>
      </c>
      <c r="L31" s="9">
        <v>41432354</v>
      </c>
      <c r="M31" s="8" t="s">
        <v>111</v>
      </c>
      <c r="N31" s="9">
        <v>154944714</v>
      </c>
      <c r="O31" s="8" t="s">
        <v>111</v>
      </c>
      <c r="P31" s="9">
        <v>272667010</v>
      </c>
      <c r="Q31" s="8" t="s">
        <v>111</v>
      </c>
      <c r="R31" s="9">
        <v>493120589</v>
      </c>
      <c r="S31" s="8" t="s">
        <v>111</v>
      </c>
      <c r="T31" s="9">
        <v>765787599</v>
      </c>
    </row>
    <row r="32" spans="1:20" x14ac:dyDescent="0.2">
      <c r="A32" s="17" t="s">
        <v>211</v>
      </c>
    </row>
  </sheetData>
  <mergeCells count="33">
    <mergeCell ref="A3:B3"/>
    <mergeCell ref="C3:T3"/>
    <mergeCell ref="A4:B4"/>
    <mergeCell ref="C4:T4"/>
    <mergeCell ref="A5:B5"/>
    <mergeCell ref="C5:T5"/>
    <mergeCell ref="K9:L9"/>
    <mergeCell ref="A6:B6"/>
    <mergeCell ref="C6:T6"/>
    <mergeCell ref="A7:B7"/>
    <mergeCell ref="C7:T7"/>
    <mergeCell ref="A8:B8"/>
    <mergeCell ref="C8:H8"/>
    <mergeCell ref="I8:N8"/>
    <mergeCell ref="O8:T8"/>
    <mergeCell ref="A9:B9"/>
    <mergeCell ref="C9:D9"/>
    <mergeCell ref="E9:F9"/>
    <mergeCell ref="G9:H9"/>
    <mergeCell ref="I9:J9"/>
    <mergeCell ref="C10:D10"/>
    <mergeCell ref="E10:F10"/>
    <mergeCell ref="G10:H10"/>
    <mergeCell ref="I10:J10"/>
    <mergeCell ref="K10:L10"/>
    <mergeCell ref="O10:P10"/>
    <mergeCell ref="Q10:R10"/>
    <mergeCell ref="S10:T10"/>
    <mergeCell ref="M9:N9"/>
    <mergeCell ref="O9:P9"/>
    <mergeCell ref="Q9:R9"/>
    <mergeCell ref="S9:T9"/>
    <mergeCell ref="M10:N10"/>
  </mergeCells>
  <hyperlinks>
    <hyperlink ref="A2" r:id="rId1" display="http://dati.istat.it/OECDStat_Metadata/ShowMetadata.ashx?Dataset=DCSC_TRAMERCIS1&amp;ShowOnWeb=true&amp;Lang=it" xr:uid="{00000000-0004-0000-0600-000000000000}"/>
    <hyperlink ref="C9" r:id="rId2" display="http://dati.istat.it/OECDStat_Metadata/ShowMetadata.ashx?Dataset=DCSC_TRAMERCIS1&amp;Coords=[LUNGHEZZA].[KM_UN_50]&amp;ShowOnWeb=true&amp;Lang=it" xr:uid="{00000000-0004-0000-0600-000001000000}"/>
    <hyperlink ref="E9" r:id="rId3" display="http://dati.istat.it/OECDStat_Metadata/ShowMetadata.ashx?Dataset=DCSC_TRAMERCIS1&amp;Coords=[LUNGHEZZA].[KM_GE_50]&amp;ShowOnWeb=true&amp;Lang=it" xr:uid="{00000000-0004-0000-0600-000002000000}"/>
    <hyperlink ref="I9" r:id="rId4" display="http://dati.istat.it/OECDStat_Metadata/ShowMetadata.ashx?Dataset=DCSC_TRAMERCIS1&amp;Coords=[LUNGHEZZA].[KM_UN_50]&amp;ShowOnWeb=true&amp;Lang=it" xr:uid="{00000000-0004-0000-0600-000003000000}"/>
    <hyperlink ref="K9" r:id="rId5" display="http://dati.istat.it/OECDStat_Metadata/ShowMetadata.ashx?Dataset=DCSC_TRAMERCIS1&amp;Coords=[LUNGHEZZA].[KM_GE_50]&amp;ShowOnWeb=true&amp;Lang=it" xr:uid="{00000000-0004-0000-0600-000004000000}"/>
    <hyperlink ref="O9" r:id="rId6" display="http://dati.istat.it/OECDStat_Metadata/ShowMetadata.ashx?Dataset=DCSC_TRAMERCIS1&amp;Coords=[LUNGHEZZA].[KM_UN_50]&amp;ShowOnWeb=true&amp;Lang=it" xr:uid="{00000000-0004-0000-0600-000005000000}"/>
    <hyperlink ref="Q9" r:id="rId7" display="http://dati.istat.it/OECDStat_Metadata/ShowMetadata.ashx?Dataset=DCSC_TRAMERCIS1&amp;Coords=[LUNGHEZZA].[KM_GE_50]&amp;ShowOnWeb=true&amp;Lang=it" xr:uid="{00000000-0004-0000-0600-000006000000}"/>
    <hyperlink ref="A32" r:id="rId8" display="http://dativ7a.istat.it//index.aspx?DatasetCode=DCSC_TRAMERCIS1" xr:uid="{00000000-0004-0000-0600-000007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0"/>
  <sheetViews>
    <sheetView topLeftCell="A4" workbookViewId="0">
      <selection activeCell="E10" sqref="E10"/>
    </sheetView>
  </sheetViews>
  <sheetFormatPr defaultRowHeight="12.75" x14ac:dyDescent="0.2"/>
  <cols>
    <col min="1" max="2" width="26.5703125" customWidth="1"/>
    <col min="3" max="3" width="2.42578125" customWidth="1"/>
    <col min="4" max="4" width="4.42578125" customWidth="1"/>
    <col min="6" max="6" width="4.42578125" customWidth="1"/>
    <col min="8" max="8" width="4.42578125" customWidth="1"/>
    <col min="10" max="10" width="4.42578125" customWidth="1"/>
    <col min="12" max="12" width="4.42578125" customWidth="1"/>
    <col min="14" max="14" width="4.42578125" customWidth="1"/>
  </cols>
  <sheetData>
    <row r="1" spans="1:15" hidden="1" x14ac:dyDescent="0.2">
      <c r="A1" s="3" t="e">
        <f ca="1">DotStatQuery(B1)</f>
        <v>#NAME?</v>
      </c>
      <c r="B1" s="3" t="s">
        <v>118</v>
      </c>
    </row>
    <row r="2" spans="1:15" ht="23.25" x14ac:dyDescent="0.2">
      <c r="A2" s="4" t="s">
        <v>119</v>
      </c>
    </row>
    <row r="3" spans="1:15" ht="12.95" customHeight="1" x14ac:dyDescent="0.2">
      <c r="A3" s="104" t="s">
        <v>98</v>
      </c>
      <c r="B3" s="105"/>
      <c r="C3" s="106"/>
      <c r="D3" s="107" t="s">
        <v>35</v>
      </c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9"/>
    </row>
    <row r="4" spans="1:15" ht="12.95" customHeight="1" x14ac:dyDescent="0.2">
      <c r="A4" s="104" t="s">
        <v>120</v>
      </c>
      <c r="B4" s="105"/>
      <c r="C4" s="106"/>
      <c r="D4" s="107" t="s">
        <v>121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9"/>
    </row>
    <row r="5" spans="1:15" ht="12.95" customHeight="1" x14ac:dyDescent="0.2">
      <c r="A5" s="104" t="s">
        <v>122</v>
      </c>
      <c r="B5" s="105"/>
      <c r="C5" s="106"/>
      <c r="D5" s="107" t="s">
        <v>121</v>
      </c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9"/>
    </row>
    <row r="6" spans="1:15" ht="12.95" customHeight="1" x14ac:dyDescent="0.2">
      <c r="A6" s="104" t="s">
        <v>101</v>
      </c>
      <c r="B6" s="105"/>
      <c r="C6" s="106"/>
      <c r="D6" s="110">
        <v>2018</v>
      </c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2"/>
    </row>
    <row r="7" spans="1:15" ht="12.75" customHeight="1" x14ac:dyDescent="0.2">
      <c r="A7" s="98" t="s">
        <v>110</v>
      </c>
      <c r="B7" s="99"/>
      <c r="C7" s="100"/>
      <c r="D7" s="113" t="s">
        <v>113</v>
      </c>
      <c r="E7" s="115"/>
      <c r="F7" s="115"/>
      <c r="G7" s="114"/>
      <c r="H7" s="113" t="s">
        <v>123</v>
      </c>
      <c r="I7" s="115"/>
      <c r="J7" s="115"/>
      <c r="K7" s="114"/>
      <c r="L7" s="101" t="s">
        <v>115</v>
      </c>
      <c r="M7" s="102"/>
      <c r="N7" s="102"/>
      <c r="O7" s="103"/>
    </row>
    <row r="8" spans="1:15" ht="62.45" customHeight="1" x14ac:dyDescent="0.2">
      <c r="A8" s="98" t="s">
        <v>105</v>
      </c>
      <c r="B8" s="99"/>
      <c r="C8" s="100"/>
      <c r="D8" s="101" t="s">
        <v>106</v>
      </c>
      <c r="E8" s="103"/>
      <c r="F8" s="101" t="s">
        <v>107</v>
      </c>
      <c r="G8" s="103"/>
      <c r="H8" s="101" t="s">
        <v>106</v>
      </c>
      <c r="I8" s="103"/>
      <c r="J8" s="101" t="s">
        <v>107</v>
      </c>
      <c r="K8" s="103"/>
      <c r="L8" s="101" t="s">
        <v>106</v>
      </c>
      <c r="M8" s="103"/>
      <c r="N8" s="101" t="s">
        <v>107</v>
      </c>
      <c r="O8" s="103"/>
    </row>
    <row r="9" spans="1:15" ht="13.7" customHeight="1" x14ac:dyDescent="0.25">
      <c r="A9" s="5" t="s">
        <v>102</v>
      </c>
      <c r="B9" s="5" t="s">
        <v>99</v>
      </c>
      <c r="C9" s="6" t="s">
        <v>111</v>
      </c>
      <c r="D9" s="96" t="s">
        <v>111</v>
      </c>
      <c r="E9" s="97"/>
      <c r="F9" s="96" t="s">
        <v>111</v>
      </c>
      <c r="G9" s="97"/>
      <c r="H9" s="96" t="s">
        <v>111</v>
      </c>
      <c r="I9" s="97"/>
      <c r="J9" s="96" t="s">
        <v>111</v>
      </c>
      <c r="K9" s="97"/>
      <c r="L9" s="96" t="s">
        <v>111</v>
      </c>
      <c r="M9" s="97"/>
      <c r="N9" s="96" t="s">
        <v>111</v>
      </c>
      <c r="O9" s="97"/>
    </row>
    <row r="10" spans="1:15" ht="22.7" customHeight="1" x14ac:dyDescent="0.25">
      <c r="A10" s="93" t="s">
        <v>100</v>
      </c>
      <c r="B10" s="7" t="s">
        <v>100</v>
      </c>
      <c r="C10" s="6" t="s">
        <v>111</v>
      </c>
      <c r="D10" s="8" t="s">
        <v>111</v>
      </c>
      <c r="E10" s="9">
        <v>379174416</v>
      </c>
      <c r="F10" s="8" t="s">
        <v>111</v>
      </c>
      <c r="G10" s="9">
        <v>7636016</v>
      </c>
      <c r="H10" s="8" t="s">
        <v>111</v>
      </c>
      <c r="I10" s="9">
        <v>506276195</v>
      </c>
      <c r="J10" s="8" t="s">
        <v>111</v>
      </c>
      <c r="K10" s="9">
        <v>112050767</v>
      </c>
      <c r="L10" s="8" t="s">
        <v>111</v>
      </c>
      <c r="M10" s="9">
        <v>885450612</v>
      </c>
      <c r="N10" s="8" t="s">
        <v>111</v>
      </c>
      <c r="O10" s="9">
        <v>119686783</v>
      </c>
    </row>
    <row r="11" spans="1:15" ht="42" x14ac:dyDescent="0.25">
      <c r="A11" s="94"/>
      <c r="B11" s="7" t="s">
        <v>124</v>
      </c>
      <c r="C11" s="6" t="s">
        <v>111</v>
      </c>
      <c r="D11" s="10" t="s">
        <v>111</v>
      </c>
      <c r="E11" s="9">
        <v>18046099</v>
      </c>
      <c r="F11" s="8" t="s">
        <v>111</v>
      </c>
      <c r="G11" s="9">
        <v>497031</v>
      </c>
      <c r="H11" s="8" t="s">
        <v>111</v>
      </c>
      <c r="I11" s="9">
        <v>38198095</v>
      </c>
      <c r="J11" s="8" t="s">
        <v>111</v>
      </c>
      <c r="K11" s="9">
        <v>10045036</v>
      </c>
      <c r="L11" s="8" t="s">
        <v>111</v>
      </c>
      <c r="M11" s="9">
        <v>56244194</v>
      </c>
      <c r="N11" s="8" t="s">
        <v>111</v>
      </c>
      <c r="O11" s="9">
        <v>10542067</v>
      </c>
    </row>
    <row r="12" spans="1:15" ht="31.5" x14ac:dyDescent="0.25">
      <c r="A12" s="94"/>
      <c r="B12" s="7" t="s">
        <v>125</v>
      </c>
      <c r="C12" s="6" t="s">
        <v>111</v>
      </c>
      <c r="D12" s="8" t="s">
        <v>111</v>
      </c>
      <c r="E12" s="9">
        <v>1362627</v>
      </c>
      <c r="F12" s="8" t="s">
        <v>111</v>
      </c>
      <c r="G12" s="9">
        <v>38571</v>
      </c>
      <c r="H12" s="8" t="s">
        <v>111</v>
      </c>
      <c r="I12" s="9">
        <v>7831771</v>
      </c>
      <c r="J12" s="8" t="s">
        <v>111</v>
      </c>
      <c r="K12" s="9">
        <v>1680233</v>
      </c>
      <c r="L12" s="8" t="s">
        <v>111</v>
      </c>
      <c r="M12" s="9">
        <v>9194398</v>
      </c>
      <c r="N12" s="8" t="s">
        <v>111</v>
      </c>
      <c r="O12" s="9">
        <v>1718804</v>
      </c>
    </row>
    <row r="13" spans="1:15" ht="31.5" x14ac:dyDescent="0.25">
      <c r="A13" s="94"/>
      <c r="B13" s="7" t="s">
        <v>126</v>
      </c>
      <c r="C13" s="6" t="s">
        <v>111</v>
      </c>
      <c r="D13" s="10" t="s">
        <v>111</v>
      </c>
      <c r="E13" s="9">
        <v>110567435</v>
      </c>
      <c r="F13" s="8" t="s">
        <v>111</v>
      </c>
      <c r="G13" s="9">
        <v>1860048</v>
      </c>
      <c r="H13" s="8" t="s">
        <v>111</v>
      </c>
      <c r="I13" s="9">
        <v>33451152</v>
      </c>
      <c r="J13" s="8" t="s">
        <v>111</v>
      </c>
      <c r="K13" s="9">
        <v>5128115</v>
      </c>
      <c r="L13" s="8" t="s">
        <v>111</v>
      </c>
      <c r="M13" s="9">
        <v>144018587</v>
      </c>
      <c r="N13" s="8" t="s">
        <v>111</v>
      </c>
      <c r="O13" s="9">
        <v>6988163</v>
      </c>
    </row>
    <row r="14" spans="1:15" ht="21" x14ac:dyDescent="0.25">
      <c r="A14" s="94"/>
      <c r="B14" s="7" t="s">
        <v>127</v>
      </c>
      <c r="C14" s="6" t="s">
        <v>111</v>
      </c>
      <c r="D14" s="8" t="s">
        <v>111</v>
      </c>
      <c r="E14" s="9">
        <v>28911045</v>
      </c>
      <c r="F14" s="8" t="s">
        <v>111</v>
      </c>
      <c r="G14" s="9">
        <v>710321</v>
      </c>
      <c r="H14" s="8" t="s">
        <v>111</v>
      </c>
      <c r="I14" s="9">
        <v>81231840</v>
      </c>
      <c r="J14" s="8" t="s">
        <v>111</v>
      </c>
      <c r="K14" s="9">
        <v>19141990</v>
      </c>
      <c r="L14" s="8" t="s">
        <v>111</v>
      </c>
      <c r="M14" s="9">
        <v>110142885</v>
      </c>
      <c r="N14" s="8" t="s">
        <v>111</v>
      </c>
      <c r="O14" s="9">
        <v>19852311</v>
      </c>
    </row>
    <row r="15" spans="1:15" ht="42" x14ac:dyDescent="0.25">
      <c r="A15" s="94"/>
      <c r="B15" s="7" t="s">
        <v>128</v>
      </c>
      <c r="C15" s="6" t="s">
        <v>111</v>
      </c>
      <c r="D15" s="10" t="s">
        <v>111</v>
      </c>
      <c r="E15" s="9">
        <v>1969393</v>
      </c>
      <c r="F15" s="8" t="s">
        <v>111</v>
      </c>
      <c r="G15" s="9">
        <v>34723</v>
      </c>
      <c r="H15" s="8" t="s">
        <v>111</v>
      </c>
      <c r="I15" s="9">
        <v>4509891</v>
      </c>
      <c r="J15" s="8" t="s">
        <v>111</v>
      </c>
      <c r="K15" s="9">
        <v>1430865</v>
      </c>
      <c r="L15" s="8" t="s">
        <v>111</v>
      </c>
      <c r="M15" s="9">
        <v>6479284</v>
      </c>
      <c r="N15" s="8" t="s">
        <v>111</v>
      </c>
      <c r="O15" s="9">
        <v>1465589</v>
      </c>
    </row>
    <row r="16" spans="1:15" ht="63" x14ac:dyDescent="0.25">
      <c r="A16" s="94"/>
      <c r="B16" s="7" t="s">
        <v>129</v>
      </c>
      <c r="C16" s="6" t="s">
        <v>111</v>
      </c>
      <c r="D16" s="8" t="s">
        <v>111</v>
      </c>
      <c r="E16" s="9">
        <v>14727466</v>
      </c>
      <c r="F16" s="8" t="s">
        <v>111</v>
      </c>
      <c r="G16" s="9">
        <v>236106</v>
      </c>
      <c r="H16" s="8" t="s">
        <v>111</v>
      </c>
      <c r="I16" s="9">
        <v>28402724</v>
      </c>
      <c r="J16" s="8" t="s">
        <v>111</v>
      </c>
      <c r="K16" s="9">
        <v>6196912</v>
      </c>
      <c r="L16" s="8" t="s">
        <v>111</v>
      </c>
      <c r="M16" s="9">
        <v>43130191</v>
      </c>
      <c r="N16" s="8" t="s">
        <v>111</v>
      </c>
      <c r="O16" s="9">
        <v>6433018</v>
      </c>
    </row>
    <row r="17" spans="1:15" ht="21" x14ac:dyDescent="0.25">
      <c r="A17" s="94"/>
      <c r="B17" s="7" t="s">
        <v>130</v>
      </c>
      <c r="C17" s="6" t="s">
        <v>111</v>
      </c>
      <c r="D17" s="10" t="s">
        <v>111</v>
      </c>
      <c r="E17" s="9">
        <v>9183632</v>
      </c>
      <c r="F17" s="8" t="s">
        <v>111</v>
      </c>
      <c r="G17" s="9">
        <v>248969</v>
      </c>
      <c r="H17" s="8" t="s">
        <v>111</v>
      </c>
      <c r="I17" s="9">
        <v>26993856</v>
      </c>
      <c r="J17" s="8" t="s">
        <v>111</v>
      </c>
      <c r="K17" s="9">
        <v>3799487</v>
      </c>
      <c r="L17" s="8" t="s">
        <v>111</v>
      </c>
      <c r="M17" s="9">
        <v>36177488</v>
      </c>
      <c r="N17" s="8" t="s">
        <v>111</v>
      </c>
      <c r="O17" s="9">
        <v>4048457</v>
      </c>
    </row>
    <row r="18" spans="1:15" ht="42" x14ac:dyDescent="0.25">
      <c r="A18" s="94"/>
      <c r="B18" s="7" t="s">
        <v>131</v>
      </c>
      <c r="C18" s="6" t="s">
        <v>111</v>
      </c>
      <c r="D18" s="8" t="s">
        <v>111</v>
      </c>
      <c r="E18" s="9">
        <v>6935660</v>
      </c>
      <c r="F18" s="8" t="s">
        <v>111</v>
      </c>
      <c r="G18" s="9">
        <v>166297</v>
      </c>
      <c r="H18" s="8" t="s">
        <v>111</v>
      </c>
      <c r="I18" s="9">
        <v>25518042</v>
      </c>
      <c r="J18" s="8" t="s">
        <v>111</v>
      </c>
      <c r="K18" s="9">
        <v>6894666</v>
      </c>
      <c r="L18" s="8" t="s">
        <v>111</v>
      </c>
      <c r="M18" s="9">
        <v>32453702</v>
      </c>
      <c r="N18" s="8" t="s">
        <v>111</v>
      </c>
      <c r="O18" s="9">
        <v>7060963</v>
      </c>
    </row>
    <row r="19" spans="1:15" ht="31.5" x14ac:dyDescent="0.25">
      <c r="A19" s="94"/>
      <c r="B19" s="7" t="s">
        <v>132</v>
      </c>
      <c r="C19" s="6" t="s">
        <v>111</v>
      </c>
      <c r="D19" s="10" t="s">
        <v>111</v>
      </c>
      <c r="E19" s="9">
        <v>59913513</v>
      </c>
      <c r="F19" s="8" t="s">
        <v>111</v>
      </c>
      <c r="G19" s="9">
        <v>1197615</v>
      </c>
      <c r="H19" s="8" t="s">
        <v>111</v>
      </c>
      <c r="I19" s="9">
        <v>45999631</v>
      </c>
      <c r="J19" s="8" t="s">
        <v>111</v>
      </c>
      <c r="K19" s="9">
        <v>8738736</v>
      </c>
      <c r="L19" s="8" t="s">
        <v>111</v>
      </c>
      <c r="M19" s="9">
        <v>105913144</v>
      </c>
      <c r="N19" s="8" t="s">
        <v>111</v>
      </c>
      <c r="O19" s="9">
        <v>9936351</v>
      </c>
    </row>
    <row r="20" spans="1:15" ht="31.5" x14ac:dyDescent="0.25">
      <c r="A20" s="94"/>
      <c r="B20" s="7" t="s">
        <v>133</v>
      </c>
      <c r="C20" s="6" t="s">
        <v>111</v>
      </c>
      <c r="D20" s="8" t="s">
        <v>111</v>
      </c>
      <c r="E20" s="9">
        <v>17168221</v>
      </c>
      <c r="F20" s="8" t="s">
        <v>111</v>
      </c>
      <c r="G20" s="9">
        <v>389639</v>
      </c>
      <c r="H20" s="8" t="s">
        <v>111</v>
      </c>
      <c r="I20" s="9">
        <v>44582536</v>
      </c>
      <c r="J20" s="8" t="s">
        <v>111</v>
      </c>
      <c r="K20" s="9">
        <v>10725009</v>
      </c>
      <c r="L20" s="8" t="s">
        <v>111</v>
      </c>
      <c r="M20" s="9">
        <v>61750758</v>
      </c>
      <c r="N20" s="8" t="s">
        <v>111</v>
      </c>
      <c r="O20" s="9">
        <v>11114648</v>
      </c>
    </row>
    <row r="21" spans="1:15" ht="115.5" x14ac:dyDescent="0.25">
      <c r="A21" s="94"/>
      <c r="B21" s="7" t="s">
        <v>134</v>
      </c>
      <c r="C21" s="6" t="s">
        <v>111</v>
      </c>
      <c r="D21" s="10" t="s">
        <v>111</v>
      </c>
      <c r="E21" s="9">
        <v>4045934</v>
      </c>
      <c r="F21" s="8" t="s">
        <v>111</v>
      </c>
      <c r="G21" s="9">
        <v>82668</v>
      </c>
      <c r="H21" s="8" t="s">
        <v>111</v>
      </c>
      <c r="I21" s="9">
        <v>5401155</v>
      </c>
      <c r="J21" s="8" t="s">
        <v>111</v>
      </c>
      <c r="K21" s="9">
        <v>1397678</v>
      </c>
      <c r="L21" s="8" t="s">
        <v>111</v>
      </c>
      <c r="M21" s="9">
        <v>9447088</v>
      </c>
      <c r="N21" s="8" t="s">
        <v>111</v>
      </c>
      <c r="O21" s="9">
        <v>1480347</v>
      </c>
    </row>
    <row r="22" spans="1:15" ht="15.75" x14ac:dyDescent="0.25">
      <c r="A22" s="94"/>
      <c r="B22" s="7" t="s">
        <v>135</v>
      </c>
      <c r="C22" s="6" t="s">
        <v>111</v>
      </c>
      <c r="D22" s="8" t="s">
        <v>111</v>
      </c>
      <c r="E22" s="9">
        <v>4812547</v>
      </c>
      <c r="F22" s="8" t="s">
        <v>111</v>
      </c>
      <c r="G22" s="9">
        <v>104177</v>
      </c>
      <c r="H22" s="8" t="s">
        <v>111</v>
      </c>
      <c r="I22" s="9">
        <v>7818038</v>
      </c>
      <c r="J22" s="8" t="s">
        <v>111</v>
      </c>
      <c r="K22" s="9">
        <v>2340963</v>
      </c>
      <c r="L22" s="8" t="s">
        <v>111</v>
      </c>
      <c r="M22" s="9">
        <v>12630585</v>
      </c>
      <c r="N22" s="8" t="s">
        <v>111</v>
      </c>
      <c r="O22" s="9">
        <v>2445140</v>
      </c>
    </row>
    <row r="23" spans="1:15" ht="15.75" x14ac:dyDescent="0.25">
      <c r="A23" s="94"/>
      <c r="B23" s="7" t="s">
        <v>136</v>
      </c>
      <c r="C23" s="6" t="s">
        <v>111</v>
      </c>
      <c r="D23" s="10" t="s">
        <v>111</v>
      </c>
      <c r="E23" s="9">
        <v>982234</v>
      </c>
      <c r="F23" s="8" t="s">
        <v>111</v>
      </c>
      <c r="G23" s="9">
        <v>18295</v>
      </c>
      <c r="H23" s="8" t="s">
        <v>111</v>
      </c>
      <c r="I23" s="9">
        <v>4727177</v>
      </c>
      <c r="J23" s="8" t="s">
        <v>111</v>
      </c>
      <c r="K23" s="9">
        <v>1347993</v>
      </c>
      <c r="L23" s="8" t="s">
        <v>111</v>
      </c>
      <c r="M23" s="9">
        <v>5709411</v>
      </c>
      <c r="N23" s="8" t="s">
        <v>111</v>
      </c>
      <c r="O23" s="9">
        <v>1366288</v>
      </c>
    </row>
    <row r="24" spans="1:15" ht="21" x14ac:dyDescent="0.25">
      <c r="A24" s="94"/>
      <c r="B24" s="7" t="s">
        <v>137</v>
      </c>
      <c r="C24" s="6" t="s">
        <v>111</v>
      </c>
      <c r="D24" s="8" t="s">
        <v>111</v>
      </c>
      <c r="E24" s="9">
        <v>60753549</v>
      </c>
      <c r="F24" s="8" t="s">
        <v>111</v>
      </c>
      <c r="G24" s="9">
        <v>1136388</v>
      </c>
      <c r="H24" s="8" t="s">
        <v>111</v>
      </c>
      <c r="I24" s="9">
        <v>44650777</v>
      </c>
      <c r="J24" s="8" t="s">
        <v>111</v>
      </c>
      <c r="K24" s="9">
        <v>6524765</v>
      </c>
      <c r="L24" s="8" t="s">
        <v>111</v>
      </c>
      <c r="M24" s="9">
        <v>105404326</v>
      </c>
      <c r="N24" s="8" t="s">
        <v>111</v>
      </c>
      <c r="O24" s="9">
        <v>7661153</v>
      </c>
    </row>
    <row r="25" spans="1:15" ht="15.75" x14ac:dyDescent="0.25">
      <c r="A25" s="94"/>
      <c r="B25" s="7" t="s">
        <v>138</v>
      </c>
      <c r="C25" s="6" t="s">
        <v>111</v>
      </c>
      <c r="D25" s="10" t="s">
        <v>111</v>
      </c>
      <c r="E25" s="9">
        <v>1634464</v>
      </c>
      <c r="F25" s="8" t="s">
        <v>111</v>
      </c>
      <c r="G25" s="9">
        <v>54743</v>
      </c>
      <c r="H25" s="8" t="s">
        <v>111</v>
      </c>
      <c r="I25" s="9">
        <v>5147369</v>
      </c>
      <c r="J25" s="8" t="s">
        <v>111</v>
      </c>
      <c r="K25" s="9">
        <v>1489455</v>
      </c>
      <c r="L25" s="8" t="s">
        <v>111</v>
      </c>
      <c r="M25" s="9">
        <v>6781832</v>
      </c>
      <c r="N25" s="8" t="s">
        <v>111</v>
      </c>
      <c r="O25" s="9">
        <v>1544199</v>
      </c>
    </row>
    <row r="26" spans="1:15" ht="21" x14ac:dyDescent="0.25">
      <c r="A26" s="94"/>
      <c r="B26" s="7" t="s">
        <v>139</v>
      </c>
      <c r="C26" s="6" t="s">
        <v>111</v>
      </c>
      <c r="D26" s="8" t="s">
        <v>111</v>
      </c>
      <c r="E26" s="9">
        <v>4649524</v>
      </c>
      <c r="F26" s="8" t="s">
        <v>111</v>
      </c>
      <c r="G26" s="9">
        <v>100968</v>
      </c>
      <c r="H26" s="8" t="s">
        <v>111</v>
      </c>
      <c r="I26" s="9">
        <v>8473140</v>
      </c>
      <c r="J26" s="8" t="s">
        <v>111</v>
      </c>
      <c r="K26" s="9">
        <v>1714285</v>
      </c>
      <c r="L26" s="8" t="s">
        <v>111</v>
      </c>
      <c r="M26" s="9">
        <v>13122664</v>
      </c>
      <c r="N26" s="8" t="s">
        <v>111</v>
      </c>
      <c r="O26" s="9">
        <v>1815253</v>
      </c>
    </row>
    <row r="27" spans="1:15" ht="84" x14ac:dyDescent="0.25">
      <c r="A27" s="94"/>
      <c r="B27" s="7" t="s">
        <v>140</v>
      </c>
      <c r="C27" s="6" t="s">
        <v>111</v>
      </c>
      <c r="D27" s="10" t="s">
        <v>111</v>
      </c>
      <c r="E27" s="9">
        <v>533445</v>
      </c>
      <c r="F27" s="8" t="s">
        <v>111</v>
      </c>
      <c r="G27" s="9">
        <v>12744</v>
      </c>
      <c r="H27" s="8" t="s">
        <v>111</v>
      </c>
      <c r="I27" s="9">
        <v>475266</v>
      </c>
      <c r="J27" s="8" t="s">
        <v>111</v>
      </c>
      <c r="K27" s="9">
        <v>128076</v>
      </c>
      <c r="L27" s="8" t="s">
        <v>111</v>
      </c>
      <c r="M27" s="9">
        <v>1008711</v>
      </c>
      <c r="N27" s="8" t="s">
        <v>111</v>
      </c>
      <c r="O27" s="9">
        <v>140820</v>
      </c>
    </row>
    <row r="28" spans="1:15" ht="21" x14ac:dyDescent="0.25">
      <c r="A28" s="94"/>
      <c r="B28" s="7" t="s">
        <v>141</v>
      </c>
      <c r="C28" s="6" t="s">
        <v>111</v>
      </c>
      <c r="D28" s="8" t="s">
        <v>111</v>
      </c>
      <c r="E28" s="9">
        <v>5524495</v>
      </c>
      <c r="F28" s="8" t="s">
        <v>111</v>
      </c>
      <c r="G28" s="9">
        <v>131958</v>
      </c>
      <c r="H28" s="8" t="s">
        <v>111</v>
      </c>
      <c r="I28" s="9">
        <v>28631153</v>
      </c>
      <c r="J28" s="8" t="s">
        <v>111</v>
      </c>
      <c r="K28" s="9">
        <v>7852665</v>
      </c>
      <c r="L28" s="8" t="s">
        <v>111</v>
      </c>
      <c r="M28" s="9">
        <v>34155648</v>
      </c>
      <c r="N28" s="8" t="s">
        <v>111</v>
      </c>
      <c r="O28" s="9">
        <v>7984624</v>
      </c>
    </row>
    <row r="29" spans="1:15" ht="63" x14ac:dyDescent="0.25">
      <c r="A29" s="94"/>
      <c r="B29" s="7" t="s">
        <v>142</v>
      </c>
      <c r="C29" s="6" t="s">
        <v>111</v>
      </c>
      <c r="D29" s="10" t="s">
        <v>111</v>
      </c>
      <c r="E29" s="9">
        <v>3965639</v>
      </c>
      <c r="F29" s="8" t="s">
        <v>111</v>
      </c>
      <c r="G29" s="9">
        <v>99398</v>
      </c>
      <c r="H29" s="8" t="s">
        <v>111</v>
      </c>
      <c r="I29" s="9">
        <v>16602712</v>
      </c>
      <c r="J29" s="8" t="s">
        <v>111</v>
      </c>
      <c r="K29" s="9">
        <v>3463876</v>
      </c>
      <c r="L29" s="8" t="s">
        <v>111</v>
      </c>
      <c r="M29" s="9">
        <v>20568351</v>
      </c>
      <c r="N29" s="8" t="s">
        <v>111</v>
      </c>
      <c r="O29" s="9">
        <v>3563274</v>
      </c>
    </row>
    <row r="30" spans="1:15" ht="15.75" x14ac:dyDescent="0.25">
      <c r="A30" s="95"/>
      <c r="B30" s="7" t="s">
        <v>143</v>
      </c>
      <c r="C30" s="6" t="s">
        <v>111</v>
      </c>
      <c r="D30" s="8" t="s">
        <v>111</v>
      </c>
      <c r="E30" s="9">
        <v>23487494</v>
      </c>
      <c r="F30" s="8" t="s">
        <v>111</v>
      </c>
      <c r="G30" s="9">
        <v>515354</v>
      </c>
      <c r="H30" s="8" t="s">
        <v>111</v>
      </c>
      <c r="I30" s="9">
        <v>47629870</v>
      </c>
      <c r="J30" s="8" t="s">
        <v>111</v>
      </c>
      <c r="K30" s="9">
        <v>12009960</v>
      </c>
      <c r="L30" s="8" t="s">
        <v>111</v>
      </c>
      <c r="M30" s="9">
        <v>71117364</v>
      </c>
      <c r="N30" s="8" t="s">
        <v>111</v>
      </c>
      <c r="O30" s="9">
        <v>12525314</v>
      </c>
    </row>
  </sheetData>
  <mergeCells count="26">
    <mergeCell ref="A10:A30"/>
    <mergeCell ref="N8:O8"/>
    <mergeCell ref="D9:E9"/>
    <mergeCell ref="F9:G9"/>
    <mergeCell ref="H9:I9"/>
    <mergeCell ref="J9:K9"/>
    <mergeCell ref="L9:M9"/>
    <mergeCell ref="N9:O9"/>
    <mergeCell ref="A8:C8"/>
    <mergeCell ref="D8:E8"/>
    <mergeCell ref="F8:G8"/>
    <mergeCell ref="H8:I8"/>
    <mergeCell ref="J8:K8"/>
    <mergeCell ref="L8:M8"/>
    <mergeCell ref="A6:C6"/>
    <mergeCell ref="D6:O6"/>
    <mergeCell ref="A7:C7"/>
    <mergeCell ref="D7:G7"/>
    <mergeCell ref="H7:K7"/>
    <mergeCell ref="L7:O7"/>
    <mergeCell ref="A3:C3"/>
    <mergeCell ref="D3:O3"/>
    <mergeCell ref="A4:C4"/>
    <mergeCell ref="D4:O4"/>
    <mergeCell ref="A5:C5"/>
    <mergeCell ref="D5:O5"/>
  </mergeCells>
  <hyperlinks>
    <hyperlink ref="A2" r:id="rId1" tooltip="Click once to display linked information. Click and hold to select this cell." display="http://dati5.istat.it/OECDStat_Metadata/ShowMetadata.ashx?Dataset=DCSC_TRAMERCIS1&amp;ShowOnWeb=true&amp;Lang=fr" xr:uid="{00000000-0004-0000-0700-000000000000}"/>
    <hyperlink ref="D7" r:id="rId2" tooltip="Click once to display linked information. Click and hold to select this cell." display="http://dati5.istat.it/OECDStat_Metadata/ShowMetadata.ashx?Dataset=DCSC_TRAMERCIS1&amp;Coords=[LUNGHEZZA].[KM_UN_50]&amp;ShowOnWeb=true&amp;Lang=fr" xr:uid="{00000000-0004-0000-0700-000001000000}"/>
    <hyperlink ref="H7" r:id="rId3" tooltip="Click once to display linked information. Click and hold to select this cell." display="http://dati5.istat.it/OECDStat_Metadata/ShowMetadata.ashx?Dataset=DCSC_TRAMERCIS1&amp;Coords=[LUNGHEZZA].[KM_GE_50]&amp;ShowOnWeb=true&amp;Lang=fr" xr:uid="{00000000-0004-0000-0700-000002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32"/>
  <sheetViews>
    <sheetView topLeftCell="A4" workbookViewId="0">
      <selection activeCell="C8" sqref="C8:H8"/>
    </sheetView>
  </sheetViews>
  <sheetFormatPr defaultRowHeight="12.75" x14ac:dyDescent="0.2"/>
  <cols>
    <col min="1" max="1" width="26.42578125" customWidth="1"/>
    <col min="2" max="2" width="2.42578125" customWidth="1"/>
    <col min="8" max="8" width="9.140625" customWidth="1"/>
  </cols>
  <sheetData>
    <row r="1" spans="1:20" hidden="1" x14ac:dyDescent="0.2">
      <c r="A1" s="3" t="e">
        <f ca="1">DotStatQuery(B1)</f>
        <v>#NAME?</v>
      </c>
      <c r="B1" s="3" t="s">
        <v>212</v>
      </c>
    </row>
    <row r="2" spans="1:20" ht="23.25" x14ac:dyDescent="0.2">
      <c r="A2" s="4" t="s">
        <v>183</v>
      </c>
    </row>
    <row r="3" spans="1:20" x14ac:dyDescent="0.2">
      <c r="A3" s="104" t="s">
        <v>98</v>
      </c>
      <c r="B3" s="106"/>
      <c r="C3" s="107" t="s">
        <v>35</v>
      </c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9"/>
    </row>
    <row r="4" spans="1:20" x14ac:dyDescent="0.2">
      <c r="A4" s="104" t="s">
        <v>120</v>
      </c>
      <c r="B4" s="106"/>
      <c r="C4" s="107" t="s">
        <v>121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9"/>
    </row>
    <row r="5" spans="1:20" x14ac:dyDescent="0.2">
      <c r="A5" s="104" t="s">
        <v>122</v>
      </c>
      <c r="B5" s="106"/>
      <c r="C5" s="107" t="s">
        <v>121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9"/>
    </row>
    <row r="6" spans="1:20" x14ac:dyDescent="0.2">
      <c r="A6" s="104" t="s">
        <v>105</v>
      </c>
      <c r="B6" s="106"/>
      <c r="C6" s="107" t="s">
        <v>107</v>
      </c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9"/>
    </row>
    <row r="7" spans="1:20" x14ac:dyDescent="0.2">
      <c r="A7" s="98" t="s">
        <v>184</v>
      </c>
      <c r="B7" s="100"/>
      <c r="C7" s="101">
        <v>2019</v>
      </c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3"/>
    </row>
    <row r="8" spans="1:20" x14ac:dyDescent="0.2">
      <c r="A8" s="98" t="s">
        <v>102</v>
      </c>
      <c r="B8" s="100"/>
      <c r="C8" s="101" t="s">
        <v>100</v>
      </c>
      <c r="D8" s="102"/>
      <c r="E8" s="102"/>
      <c r="F8" s="102"/>
      <c r="G8" s="102"/>
      <c r="H8" s="103"/>
      <c r="I8" s="101" t="s">
        <v>103</v>
      </c>
      <c r="J8" s="102"/>
      <c r="K8" s="102"/>
      <c r="L8" s="102"/>
      <c r="M8" s="102"/>
      <c r="N8" s="103"/>
      <c r="O8" s="101" t="s">
        <v>104</v>
      </c>
      <c r="P8" s="102"/>
      <c r="Q8" s="102"/>
      <c r="R8" s="102"/>
      <c r="S8" s="102"/>
      <c r="T8" s="103"/>
    </row>
    <row r="9" spans="1:20" x14ac:dyDescent="0.2">
      <c r="A9" s="98" t="s">
        <v>110</v>
      </c>
      <c r="B9" s="100"/>
      <c r="C9" s="113" t="s">
        <v>185</v>
      </c>
      <c r="D9" s="114"/>
      <c r="E9" s="113" t="s">
        <v>186</v>
      </c>
      <c r="F9" s="114"/>
      <c r="G9" s="101" t="s">
        <v>187</v>
      </c>
      <c r="H9" s="103"/>
      <c r="I9" s="113" t="s">
        <v>185</v>
      </c>
      <c r="J9" s="114"/>
      <c r="K9" s="113" t="s">
        <v>186</v>
      </c>
      <c r="L9" s="114"/>
      <c r="M9" s="101" t="s">
        <v>187</v>
      </c>
      <c r="N9" s="103"/>
      <c r="O9" s="113" t="s">
        <v>185</v>
      </c>
      <c r="P9" s="114"/>
      <c r="Q9" s="113" t="s">
        <v>186</v>
      </c>
      <c r="R9" s="114"/>
      <c r="S9" s="101" t="s">
        <v>187</v>
      </c>
      <c r="T9" s="103"/>
    </row>
    <row r="10" spans="1:20" ht="13.5" x14ac:dyDescent="0.25">
      <c r="A10" s="5" t="s">
        <v>99</v>
      </c>
      <c r="B10" s="6" t="s">
        <v>111</v>
      </c>
      <c r="C10" s="96" t="s">
        <v>111</v>
      </c>
      <c r="D10" s="97"/>
      <c r="E10" s="96" t="s">
        <v>111</v>
      </c>
      <c r="F10" s="97"/>
      <c r="G10" s="96" t="s">
        <v>111</v>
      </c>
      <c r="H10" s="97"/>
      <c r="I10" s="96" t="s">
        <v>111</v>
      </c>
      <c r="J10" s="97"/>
      <c r="K10" s="96" t="s">
        <v>111</v>
      </c>
      <c r="L10" s="97"/>
      <c r="M10" s="96" t="s">
        <v>111</v>
      </c>
      <c r="N10" s="97"/>
      <c r="O10" s="96" t="s">
        <v>111</v>
      </c>
      <c r="P10" s="97"/>
      <c r="Q10" s="96" t="s">
        <v>111</v>
      </c>
      <c r="R10" s="97"/>
      <c r="S10" s="96" t="s">
        <v>111</v>
      </c>
      <c r="T10" s="97"/>
    </row>
    <row r="11" spans="1:20" ht="42" x14ac:dyDescent="0.25">
      <c r="A11" s="7" t="s">
        <v>188</v>
      </c>
      <c r="B11" s="6" t="s">
        <v>111</v>
      </c>
      <c r="C11" s="8" t="s">
        <v>111</v>
      </c>
      <c r="D11" s="53">
        <f>'Dari Istat di supporto 3 tkm'!C10</f>
        <v>17693363.5</v>
      </c>
      <c r="E11" s="8" t="s">
        <v>111</v>
      </c>
      <c r="F11" s="53">
        <f>'Dari Istat di supporto 3 tkm'!F10</f>
        <v>44575685.159999996</v>
      </c>
      <c r="G11" s="8" t="s">
        <v>111</v>
      </c>
      <c r="H11" s="53">
        <f>D11+F11</f>
        <v>62269048.659999996</v>
      </c>
      <c r="I11" s="8" t="s">
        <v>111</v>
      </c>
      <c r="J11" s="9">
        <v>115526</v>
      </c>
      <c r="K11" s="8" t="s">
        <v>111</v>
      </c>
      <c r="L11" s="9">
        <v>721436</v>
      </c>
      <c r="M11" s="8" t="s">
        <v>111</v>
      </c>
      <c r="N11" s="9">
        <v>836963</v>
      </c>
      <c r="O11" s="8" t="s">
        <v>111</v>
      </c>
      <c r="P11" s="9">
        <v>330623</v>
      </c>
      <c r="Q11" s="8" t="s">
        <v>111</v>
      </c>
      <c r="R11" s="9">
        <v>9449922</v>
      </c>
      <c r="S11" s="8" t="s">
        <v>111</v>
      </c>
      <c r="T11" s="9">
        <v>9780545</v>
      </c>
    </row>
    <row r="12" spans="1:20" ht="21" x14ac:dyDescent="0.25">
      <c r="A12" s="7" t="s">
        <v>189</v>
      </c>
      <c r="B12" s="6" t="s">
        <v>111</v>
      </c>
      <c r="C12" s="8" t="s">
        <v>111</v>
      </c>
      <c r="D12" s="9">
        <v>53540</v>
      </c>
      <c r="E12" s="8" t="s">
        <v>111</v>
      </c>
      <c r="F12" s="9">
        <v>1448021</v>
      </c>
      <c r="G12" s="8" t="s">
        <v>111</v>
      </c>
      <c r="H12" s="9">
        <v>1501561</v>
      </c>
      <c r="I12" s="8" t="s">
        <v>111</v>
      </c>
      <c r="J12" s="9">
        <v>11693</v>
      </c>
      <c r="K12" s="8" t="s">
        <v>111</v>
      </c>
      <c r="L12" s="9">
        <v>111091</v>
      </c>
      <c r="M12" s="8" t="s">
        <v>111</v>
      </c>
      <c r="N12" s="9">
        <v>122785</v>
      </c>
      <c r="O12" s="8" t="s">
        <v>111</v>
      </c>
      <c r="P12" s="9">
        <v>41846</v>
      </c>
      <c r="Q12" s="8" t="s">
        <v>111</v>
      </c>
      <c r="R12" s="9">
        <v>1336930</v>
      </c>
      <c r="S12" s="8" t="s">
        <v>111</v>
      </c>
      <c r="T12" s="9">
        <v>1378776</v>
      </c>
    </row>
    <row r="13" spans="1:20" ht="31.5" x14ac:dyDescent="0.25">
      <c r="A13" s="7" t="s">
        <v>190</v>
      </c>
      <c r="B13" s="6" t="s">
        <v>111</v>
      </c>
      <c r="C13" s="8" t="s">
        <v>111</v>
      </c>
      <c r="D13" s="9">
        <v>1763135</v>
      </c>
      <c r="E13" s="8" t="s">
        <v>111</v>
      </c>
      <c r="F13" s="9">
        <v>6323253</v>
      </c>
      <c r="G13" s="8" t="s">
        <v>111</v>
      </c>
      <c r="H13" s="9">
        <v>8086388</v>
      </c>
      <c r="I13" s="8" t="s">
        <v>111</v>
      </c>
      <c r="J13" s="9">
        <v>674708</v>
      </c>
      <c r="K13" s="8" t="s">
        <v>111</v>
      </c>
      <c r="L13" s="9">
        <v>366759</v>
      </c>
      <c r="M13" s="8" t="s">
        <v>111</v>
      </c>
      <c r="N13" s="9">
        <v>1041466</v>
      </c>
      <c r="O13" s="8" t="s">
        <v>111</v>
      </c>
      <c r="P13" s="9">
        <v>1088427</v>
      </c>
      <c r="Q13" s="8" t="s">
        <v>111</v>
      </c>
      <c r="R13" s="9">
        <v>5956494</v>
      </c>
      <c r="S13" s="8" t="s">
        <v>111</v>
      </c>
      <c r="T13" s="9">
        <v>7044921</v>
      </c>
    </row>
    <row r="14" spans="1:20" ht="21" x14ac:dyDescent="0.25">
      <c r="A14" s="7" t="s">
        <v>191</v>
      </c>
      <c r="B14" s="6" t="s">
        <v>111</v>
      </c>
      <c r="C14" s="8" t="s">
        <v>111</v>
      </c>
      <c r="D14" s="9">
        <v>753947</v>
      </c>
      <c r="E14" s="8" t="s">
        <v>111</v>
      </c>
      <c r="F14" s="9">
        <v>19295881</v>
      </c>
      <c r="G14" s="8" t="s">
        <v>111</v>
      </c>
      <c r="H14" s="9">
        <v>20049829</v>
      </c>
      <c r="I14" s="8" t="s">
        <v>111</v>
      </c>
      <c r="J14" s="9">
        <v>167775</v>
      </c>
      <c r="K14" s="8" t="s">
        <v>111</v>
      </c>
      <c r="L14" s="9">
        <v>999413</v>
      </c>
      <c r="M14" s="8" t="s">
        <v>111</v>
      </c>
      <c r="N14" s="9">
        <v>1167189</v>
      </c>
      <c r="O14" s="8" t="s">
        <v>111</v>
      </c>
      <c r="P14" s="9">
        <v>586172</v>
      </c>
      <c r="Q14" s="8" t="s">
        <v>111</v>
      </c>
      <c r="R14" s="9">
        <v>18296468</v>
      </c>
      <c r="S14" s="8" t="s">
        <v>111</v>
      </c>
      <c r="T14" s="9">
        <v>18882640</v>
      </c>
    </row>
    <row r="15" spans="1:20" ht="42" x14ac:dyDescent="0.25">
      <c r="A15" s="7" t="s">
        <v>192</v>
      </c>
      <c r="B15" s="6" t="s">
        <v>111</v>
      </c>
      <c r="C15" s="8" t="s">
        <v>111</v>
      </c>
      <c r="D15" s="9">
        <v>33142</v>
      </c>
      <c r="E15" s="8" t="s">
        <v>111</v>
      </c>
      <c r="F15" s="9">
        <v>1283682</v>
      </c>
      <c r="G15" s="8" t="s">
        <v>111</v>
      </c>
      <c r="H15" s="9">
        <v>1316824</v>
      </c>
      <c r="I15" s="8" t="s">
        <v>111</v>
      </c>
      <c r="J15" s="9">
        <v>8513</v>
      </c>
      <c r="K15" s="8" t="s">
        <v>111</v>
      </c>
      <c r="L15" s="9">
        <v>81819</v>
      </c>
      <c r="M15" s="8" t="s">
        <v>111</v>
      </c>
      <c r="N15" s="9">
        <v>90332</v>
      </c>
      <c r="O15" s="8" t="s">
        <v>111</v>
      </c>
      <c r="P15" s="9">
        <v>24629</v>
      </c>
      <c r="Q15" s="8" t="s">
        <v>111</v>
      </c>
      <c r="R15" s="9">
        <v>1201863</v>
      </c>
      <c r="S15" s="8" t="s">
        <v>111</v>
      </c>
      <c r="T15" s="9">
        <v>1226492</v>
      </c>
    </row>
    <row r="16" spans="1:20" ht="63" x14ac:dyDescent="0.25">
      <c r="A16" s="7" t="s">
        <v>193</v>
      </c>
      <c r="B16" s="6" t="s">
        <v>111</v>
      </c>
      <c r="C16" s="8" t="s">
        <v>111</v>
      </c>
      <c r="D16" s="9">
        <v>257106</v>
      </c>
      <c r="E16" s="8" t="s">
        <v>111</v>
      </c>
      <c r="F16" s="9">
        <v>6095126</v>
      </c>
      <c r="G16" s="8" t="s">
        <v>111</v>
      </c>
      <c r="H16" s="9">
        <v>6352232</v>
      </c>
      <c r="I16" s="8" t="s">
        <v>111</v>
      </c>
      <c r="J16" s="9">
        <v>49991</v>
      </c>
      <c r="K16" s="8" t="s">
        <v>111</v>
      </c>
      <c r="L16" s="9">
        <v>371454</v>
      </c>
      <c r="M16" s="8" t="s">
        <v>111</v>
      </c>
      <c r="N16" s="9">
        <v>421445</v>
      </c>
      <c r="O16" s="8" t="s">
        <v>111</v>
      </c>
      <c r="P16" s="9">
        <v>207114</v>
      </c>
      <c r="Q16" s="8" t="s">
        <v>111</v>
      </c>
      <c r="R16" s="9">
        <v>5723672</v>
      </c>
      <c r="S16" s="8" t="s">
        <v>111</v>
      </c>
      <c r="T16" s="9">
        <v>5930787</v>
      </c>
    </row>
    <row r="17" spans="1:20" ht="21" x14ac:dyDescent="0.25">
      <c r="A17" s="7" t="s">
        <v>194</v>
      </c>
      <c r="B17" s="6" t="s">
        <v>111</v>
      </c>
      <c r="C17" s="8" t="s">
        <v>111</v>
      </c>
      <c r="D17" s="9">
        <v>290446</v>
      </c>
      <c r="E17" s="8" t="s">
        <v>111</v>
      </c>
      <c r="F17" s="9">
        <v>4200470</v>
      </c>
      <c r="G17" s="8" t="s">
        <v>111</v>
      </c>
      <c r="H17" s="9">
        <v>4490916</v>
      </c>
      <c r="I17" s="8" t="s">
        <v>111</v>
      </c>
      <c r="J17" s="9">
        <v>67438</v>
      </c>
      <c r="K17" s="8" t="s">
        <v>111</v>
      </c>
      <c r="L17" s="9">
        <v>391386</v>
      </c>
      <c r="M17" s="8" t="s">
        <v>111</v>
      </c>
      <c r="N17" s="9">
        <v>458823</v>
      </c>
      <c r="O17" s="8" t="s">
        <v>111</v>
      </c>
      <c r="P17" s="9">
        <v>223008</v>
      </c>
      <c r="Q17" s="8" t="s">
        <v>111</v>
      </c>
      <c r="R17" s="9">
        <v>3809084</v>
      </c>
      <c r="S17" s="8" t="s">
        <v>111</v>
      </c>
      <c r="T17" s="9">
        <v>4032093</v>
      </c>
    </row>
    <row r="18" spans="1:20" ht="42" x14ac:dyDescent="0.25">
      <c r="A18" s="7" t="s">
        <v>195</v>
      </c>
      <c r="B18" s="6" t="s">
        <v>111</v>
      </c>
      <c r="C18" s="8" t="s">
        <v>111</v>
      </c>
      <c r="D18" s="9">
        <v>200518</v>
      </c>
      <c r="E18" s="8" t="s">
        <v>111</v>
      </c>
      <c r="F18" s="9">
        <v>6590174</v>
      </c>
      <c r="G18" s="8" t="s">
        <v>111</v>
      </c>
      <c r="H18" s="9">
        <v>6790692</v>
      </c>
      <c r="I18" s="8" t="s">
        <v>111</v>
      </c>
      <c r="J18" s="9">
        <v>24599</v>
      </c>
      <c r="K18" s="8" t="s">
        <v>111</v>
      </c>
      <c r="L18" s="9">
        <v>244223</v>
      </c>
      <c r="M18" s="8" t="s">
        <v>111</v>
      </c>
      <c r="N18" s="9">
        <v>268822</v>
      </c>
      <c r="O18" s="8" t="s">
        <v>111</v>
      </c>
      <c r="P18" s="9">
        <v>175919</v>
      </c>
      <c r="Q18" s="8" t="s">
        <v>111</v>
      </c>
      <c r="R18" s="9">
        <v>6345950</v>
      </c>
      <c r="S18" s="8" t="s">
        <v>111</v>
      </c>
      <c r="T18" s="9">
        <v>6521870</v>
      </c>
    </row>
    <row r="19" spans="1:20" ht="21" x14ac:dyDescent="0.25">
      <c r="A19" s="7" t="s">
        <v>196</v>
      </c>
      <c r="B19" s="6" t="s">
        <v>111</v>
      </c>
      <c r="C19" s="8" t="s">
        <v>111</v>
      </c>
      <c r="D19" s="9">
        <v>1071663</v>
      </c>
      <c r="E19" s="8" t="s">
        <v>111</v>
      </c>
      <c r="F19" s="9">
        <v>10331954</v>
      </c>
      <c r="G19" s="8" t="s">
        <v>111</v>
      </c>
      <c r="H19" s="9">
        <v>11403617</v>
      </c>
      <c r="I19" s="8" t="s">
        <v>111</v>
      </c>
      <c r="J19" s="9">
        <v>382062</v>
      </c>
      <c r="K19" s="8" t="s">
        <v>111</v>
      </c>
      <c r="L19" s="9">
        <v>507710</v>
      </c>
      <c r="M19" s="8" t="s">
        <v>111</v>
      </c>
      <c r="N19" s="9">
        <v>889772</v>
      </c>
      <c r="O19" s="8" t="s">
        <v>111</v>
      </c>
      <c r="P19" s="9">
        <v>689601</v>
      </c>
      <c r="Q19" s="8" t="s">
        <v>111</v>
      </c>
      <c r="R19" s="9">
        <v>9824244</v>
      </c>
      <c r="S19" s="8" t="s">
        <v>111</v>
      </c>
      <c r="T19" s="9">
        <v>10513845</v>
      </c>
    </row>
    <row r="20" spans="1:20" ht="31.5" x14ac:dyDescent="0.25">
      <c r="A20" s="7" t="s">
        <v>197</v>
      </c>
      <c r="B20" s="6" t="s">
        <v>111</v>
      </c>
      <c r="C20" s="8" t="s">
        <v>111</v>
      </c>
      <c r="D20" s="9">
        <v>477204</v>
      </c>
      <c r="E20" s="8" t="s">
        <v>111</v>
      </c>
      <c r="F20" s="9">
        <v>11770266</v>
      </c>
      <c r="G20" s="8" t="s">
        <v>111</v>
      </c>
      <c r="H20" s="9">
        <v>12247470</v>
      </c>
      <c r="I20" s="8" t="s">
        <v>111</v>
      </c>
      <c r="J20" s="9">
        <v>132182</v>
      </c>
      <c r="K20" s="8" t="s">
        <v>111</v>
      </c>
      <c r="L20" s="9">
        <v>811214</v>
      </c>
      <c r="M20" s="8" t="s">
        <v>111</v>
      </c>
      <c r="N20" s="9">
        <v>943396</v>
      </c>
      <c r="O20" s="8" t="s">
        <v>111</v>
      </c>
      <c r="P20" s="9">
        <v>345022</v>
      </c>
      <c r="Q20" s="8" t="s">
        <v>111</v>
      </c>
      <c r="R20" s="9">
        <v>10959052</v>
      </c>
      <c r="S20" s="8" t="s">
        <v>111</v>
      </c>
      <c r="T20" s="9">
        <v>11304073</v>
      </c>
    </row>
    <row r="21" spans="1:20" ht="115.5" x14ac:dyDescent="0.25">
      <c r="A21" s="7" t="s">
        <v>198</v>
      </c>
      <c r="B21" s="6" t="s">
        <v>111</v>
      </c>
      <c r="C21" s="8" t="s">
        <v>111</v>
      </c>
      <c r="D21" s="9">
        <v>69763</v>
      </c>
      <c r="E21" s="8" t="s">
        <v>111</v>
      </c>
      <c r="F21" s="9">
        <v>1650322</v>
      </c>
      <c r="G21" s="8" t="s">
        <v>111</v>
      </c>
      <c r="H21" s="9">
        <v>1720084</v>
      </c>
      <c r="I21" s="8" t="s">
        <v>111</v>
      </c>
      <c r="J21" s="9">
        <v>12799</v>
      </c>
      <c r="K21" s="8" t="s">
        <v>111</v>
      </c>
      <c r="L21" s="9">
        <v>76505</v>
      </c>
      <c r="M21" s="8" t="s">
        <v>111</v>
      </c>
      <c r="N21" s="9">
        <v>89303</v>
      </c>
      <c r="O21" s="8" t="s">
        <v>111</v>
      </c>
      <c r="P21" s="9">
        <v>56964</v>
      </c>
      <c r="Q21" s="8" t="s">
        <v>111</v>
      </c>
      <c r="R21" s="9">
        <v>1573817</v>
      </c>
      <c r="S21" s="8" t="s">
        <v>111</v>
      </c>
      <c r="T21" s="9">
        <v>1630781</v>
      </c>
    </row>
    <row r="22" spans="1:20" ht="15.75" x14ac:dyDescent="0.25">
      <c r="A22" s="7" t="s">
        <v>199</v>
      </c>
      <c r="B22" s="6" t="s">
        <v>111</v>
      </c>
      <c r="C22" s="8" t="s">
        <v>111</v>
      </c>
      <c r="D22" s="9">
        <v>142968</v>
      </c>
      <c r="E22" s="8" t="s">
        <v>111</v>
      </c>
      <c r="F22" s="9">
        <v>2412629</v>
      </c>
      <c r="G22" s="8" t="s">
        <v>111</v>
      </c>
      <c r="H22" s="9">
        <v>2555596</v>
      </c>
      <c r="I22" s="8" t="s">
        <v>111</v>
      </c>
      <c r="J22" s="9">
        <v>72084</v>
      </c>
      <c r="K22" s="8" t="s">
        <v>111</v>
      </c>
      <c r="L22" s="9">
        <v>140448</v>
      </c>
      <c r="M22" s="8" t="s">
        <v>111</v>
      </c>
      <c r="N22" s="9">
        <v>212532</v>
      </c>
      <c r="O22" s="8" t="s">
        <v>111</v>
      </c>
      <c r="P22" s="9">
        <v>70883</v>
      </c>
      <c r="Q22" s="8" t="s">
        <v>111</v>
      </c>
      <c r="R22" s="9">
        <v>2272181</v>
      </c>
      <c r="S22" s="8" t="s">
        <v>111</v>
      </c>
      <c r="T22" s="9">
        <v>2343064</v>
      </c>
    </row>
    <row r="23" spans="1:20" ht="15.75" x14ac:dyDescent="0.25">
      <c r="A23" s="7" t="s">
        <v>200</v>
      </c>
      <c r="B23" s="6" t="s">
        <v>111</v>
      </c>
      <c r="C23" s="8" t="s">
        <v>111</v>
      </c>
      <c r="D23" s="9">
        <v>33497</v>
      </c>
      <c r="E23" s="8" t="s">
        <v>111</v>
      </c>
      <c r="F23" s="9">
        <v>1855672</v>
      </c>
      <c r="G23" s="8" t="s">
        <v>111</v>
      </c>
      <c r="H23" s="9">
        <v>1889169</v>
      </c>
      <c r="I23" s="8" t="s">
        <v>111</v>
      </c>
      <c r="J23" s="9">
        <v>1313</v>
      </c>
      <c r="K23" s="8" t="s">
        <v>111</v>
      </c>
      <c r="L23" s="9">
        <v>37443</v>
      </c>
      <c r="M23" s="8" t="s">
        <v>111</v>
      </c>
      <c r="N23" s="9">
        <v>38756</v>
      </c>
      <c r="O23" s="8" t="s">
        <v>111</v>
      </c>
      <c r="P23" s="9">
        <v>32184</v>
      </c>
      <c r="Q23" s="8" t="s">
        <v>111</v>
      </c>
      <c r="R23" s="9">
        <v>1818229</v>
      </c>
      <c r="S23" s="8" t="s">
        <v>111</v>
      </c>
      <c r="T23" s="9">
        <v>1850413</v>
      </c>
    </row>
    <row r="24" spans="1:20" ht="21" x14ac:dyDescent="0.25">
      <c r="A24" s="7" t="s">
        <v>201</v>
      </c>
      <c r="B24" s="6" t="s">
        <v>111</v>
      </c>
      <c r="C24" s="8" t="s">
        <v>111</v>
      </c>
      <c r="D24" s="9">
        <v>1136684</v>
      </c>
      <c r="E24" s="8" t="s">
        <v>111</v>
      </c>
      <c r="F24" s="9">
        <v>7891303</v>
      </c>
      <c r="G24" s="8" t="s">
        <v>111</v>
      </c>
      <c r="H24" s="9">
        <v>9027987</v>
      </c>
      <c r="I24" s="8" t="s">
        <v>111</v>
      </c>
      <c r="J24" s="9">
        <v>197128</v>
      </c>
      <c r="K24" s="8" t="s">
        <v>111</v>
      </c>
      <c r="L24" s="9">
        <v>440326</v>
      </c>
      <c r="M24" s="8" t="s">
        <v>111</v>
      </c>
      <c r="N24" s="9">
        <v>637453</v>
      </c>
      <c r="O24" s="8" t="s">
        <v>111</v>
      </c>
      <c r="P24" s="9">
        <v>939556</v>
      </c>
      <c r="Q24" s="8" t="s">
        <v>111</v>
      </c>
      <c r="R24" s="9">
        <v>7450977</v>
      </c>
      <c r="S24" s="8" t="s">
        <v>111</v>
      </c>
      <c r="T24" s="9">
        <v>8390533</v>
      </c>
    </row>
    <row r="25" spans="1:20" ht="15.75" x14ac:dyDescent="0.25">
      <c r="A25" s="7" t="s">
        <v>202</v>
      </c>
      <c r="B25" s="6" t="s">
        <v>111</v>
      </c>
      <c r="C25" s="8" t="s">
        <v>111</v>
      </c>
      <c r="D25" s="9">
        <v>35223</v>
      </c>
      <c r="E25" s="8" t="s">
        <v>111</v>
      </c>
      <c r="F25" s="9">
        <v>2443240</v>
      </c>
      <c r="G25" s="8" t="s">
        <v>111</v>
      </c>
      <c r="H25" s="9">
        <v>2478463</v>
      </c>
      <c r="I25" s="8" t="s">
        <v>111</v>
      </c>
      <c r="J25" s="9">
        <v>3</v>
      </c>
      <c r="K25" s="8" t="s">
        <v>111</v>
      </c>
      <c r="L25" s="9">
        <v>13</v>
      </c>
      <c r="M25" s="8" t="s">
        <v>111</v>
      </c>
      <c r="N25" s="9">
        <v>16</v>
      </c>
      <c r="O25" s="8" t="s">
        <v>111</v>
      </c>
      <c r="P25" s="9">
        <v>35220</v>
      </c>
      <c r="Q25" s="8" t="s">
        <v>111</v>
      </c>
      <c r="R25" s="9">
        <v>2443227</v>
      </c>
      <c r="S25" s="8" t="s">
        <v>111</v>
      </c>
      <c r="T25" s="9">
        <v>2478447</v>
      </c>
    </row>
    <row r="26" spans="1:20" ht="21" x14ac:dyDescent="0.25">
      <c r="A26" s="7" t="s">
        <v>203</v>
      </c>
      <c r="B26" s="6" t="s">
        <v>111</v>
      </c>
      <c r="C26" s="8" t="s">
        <v>111</v>
      </c>
      <c r="D26" s="9">
        <v>140664</v>
      </c>
      <c r="E26" s="8" t="s">
        <v>111</v>
      </c>
      <c r="F26" s="9">
        <v>2267578</v>
      </c>
      <c r="G26" s="8" t="s">
        <v>111</v>
      </c>
      <c r="H26" s="9">
        <v>2408242</v>
      </c>
      <c r="I26" s="8" t="s">
        <v>111</v>
      </c>
      <c r="J26" s="9">
        <v>17418</v>
      </c>
      <c r="K26" s="8" t="s">
        <v>111</v>
      </c>
      <c r="L26" s="9">
        <v>85152</v>
      </c>
      <c r="M26" s="8" t="s">
        <v>111</v>
      </c>
      <c r="N26" s="9">
        <v>102570</v>
      </c>
      <c r="O26" s="8" t="s">
        <v>111</v>
      </c>
      <c r="P26" s="9">
        <v>123246</v>
      </c>
      <c r="Q26" s="8" t="s">
        <v>111</v>
      </c>
      <c r="R26" s="9">
        <v>2182426</v>
      </c>
      <c r="S26" s="8" t="s">
        <v>111</v>
      </c>
      <c r="T26" s="9">
        <v>2305672</v>
      </c>
    </row>
    <row r="27" spans="1:20" ht="84" x14ac:dyDescent="0.25">
      <c r="A27" s="7" t="s">
        <v>204</v>
      </c>
      <c r="B27" s="6" t="s">
        <v>111</v>
      </c>
      <c r="C27" s="8" t="s">
        <v>111</v>
      </c>
      <c r="D27" s="9">
        <v>17461</v>
      </c>
      <c r="E27" s="8" t="s">
        <v>111</v>
      </c>
      <c r="F27" s="9">
        <v>87725</v>
      </c>
      <c r="G27" s="8" t="s">
        <v>111</v>
      </c>
      <c r="H27" s="9">
        <v>105186</v>
      </c>
      <c r="I27" s="8" t="s">
        <v>111</v>
      </c>
      <c r="J27" s="9">
        <v>6881</v>
      </c>
      <c r="K27" s="8" t="s">
        <v>111</v>
      </c>
      <c r="L27" s="9">
        <v>14020</v>
      </c>
      <c r="M27" s="8" t="s">
        <v>111</v>
      </c>
      <c r="N27" s="9">
        <v>20901</v>
      </c>
      <c r="O27" s="8" t="s">
        <v>111</v>
      </c>
      <c r="P27" s="9">
        <v>10580</v>
      </c>
      <c r="Q27" s="8" t="s">
        <v>111</v>
      </c>
      <c r="R27" s="9">
        <v>73705</v>
      </c>
      <c r="S27" s="8" t="s">
        <v>111</v>
      </c>
      <c r="T27" s="9">
        <v>84284</v>
      </c>
    </row>
    <row r="28" spans="1:20" ht="21" x14ac:dyDescent="0.25">
      <c r="A28" s="7" t="s">
        <v>205</v>
      </c>
      <c r="B28" s="6" t="s">
        <v>111</v>
      </c>
      <c r="C28" s="8" t="s">
        <v>111</v>
      </c>
      <c r="D28" s="9">
        <v>250435</v>
      </c>
      <c r="E28" s="8" t="s">
        <v>111</v>
      </c>
      <c r="F28" s="9">
        <v>7785716</v>
      </c>
      <c r="G28" s="8" t="s">
        <v>111</v>
      </c>
      <c r="H28" s="9">
        <v>8036151</v>
      </c>
      <c r="I28" s="8" t="s">
        <v>111</v>
      </c>
      <c r="J28" s="9">
        <v>18231</v>
      </c>
      <c r="K28" s="8" t="s">
        <v>111</v>
      </c>
      <c r="L28" s="9">
        <v>49057</v>
      </c>
      <c r="M28" s="8" t="s">
        <v>111</v>
      </c>
      <c r="N28" s="9">
        <v>67289</v>
      </c>
      <c r="O28" s="8" t="s">
        <v>111</v>
      </c>
      <c r="P28" s="9">
        <v>232204</v>
      </c>
      <c r="Q28" s="8" t="s">
        <v>111</v>
      </c>
      <c r="R28" s="9">
        <v>7736658</v>
      </c>
      <c r="S28" s="8" t="s">
        <v>111</v>
      </c>
      <c r="T28" s="9">
        <v>7968862</v>
      </c>
    </row>
    <row r="29" spans="1:20" ht="63" x14ac:dyDescent="0.25">
      <c r="A29" s="7" t="s">
        <v>206</v>
      </c>
      <c r="B29" s="6" t="s">
        <v>111</v>
      </c>
      <c r="C29" s="8" t="s">
        <v>111</v>
      </c>
      <c r="D29" s="9">
        <v>101820</v>
      </c>
      <c r="E29" s="8" t="s">
        <v>111</v>
      </c>
      <c r="F29" s="9">
        <v>3977400</v>
      </c>
      <c r="G29" s="8" t="s">
        <v>111</v>
      </c>
      <c r="H29" s="9">
        <v>4079220</v>
      </c>
      <c r="I29" s="8" t="s">
        <v>111</v>
      </c>
      <c r="J29" s="9">
        <v>6722</v>
      </c>
      <c r="K29" s="8" t="s">
        <v>111</v>
      </c>
      <c r="L29" s="9">
        <v>16605</v>
      </c>
      <c r="M29" s="8" t="s">
        <v>111</v>
      </c>
      <c r="N29" s="9">
        <v>23327</v>
      </c>
      <c r="O29" s="8" t="s">
        <v>111</v>
      </c>
      <c r="P29" s="9">
        <v>95098</v>
      </c>
      <c r="Q29" s="8" t="s">
        <v>111</v>
      </c>
      <c r="R29" s="9">
        <v>3960795</v>
      </c>
      <c r="S29" s="8" t="s">
        <v>111</v>
      </c>
      <c r="T29" s="9">
        <v>4055892</v>
      </c>
    </row>
    <row r="30" spans="1:20" ht="15.75" x14ac:dyDescent="0.25">
      <c r="A30" s="7" t="s">
        <v>207</v>
      </c>
      <c r="B30" s="6" t="s">
        <v>111</v>
      </c>
      <c r="C30" s="8" t="s">
        <v>111</v>
      </c>
      <c r="D30" s="9">
        <v>449076</v>
      </c>
      <c r="E30" s="8" t="s">
        <v>111</v>
      </c>
      <c r="F30" s="9">
        <v>9308735</v>
      </c>
      <c r="G30" s="8" t="s">
        <v>111</v>
      </c>
      <c r="H30" s="9">
        <v>9757811</v>
      </c>
      <c r="I30" s="8" t="s">
        <v>111</v>
      </c>
      <c r="J30" s="9">
        <v>27771</v>
      </c>
      <c r="K30" s="8" t="s">
        <v>111</v>
      </c>
      <c r="L30" s="9">
        <v>52362</v>
      </c>
      <c r="M30" s="8" t="s">
        <v>111</v>
      </c>
      <c r="N30" s="9">
        <v>80133</v>
      </c>
      <c r="O30" s="8" t="s">
        <v>111</v>
      </c>
      <c r="P30" s="9">
        <v>421305</v>
      </c>
      <c r="Q30" s="8" t="s">
        <v>111</v>
      </c>
      <c r="R30" s="9">
        <v>9256373</v>
      </c>
      <c r="S30" s="8" t="s">
        <v>111</v>
      </c>
      <c r="T30" s="9">
        <v>9677678</v>
      </c>
    </row>
    <row r="31" spans="1:20" ht="15.75" x14ac:dyDescent="0.25">
      <c r="A31" s="7" t="s">
        <v>100</v>
      </c>
      <c r="B31" s="6" t="s">
        <v>111</v>
      </c>
      <c r="C31" s="8" t="s">
        <v>111</v>
      </c>
      <c r="D31" s="9">
        <v>7724440</v>
      </c>
      <c r="E31" s="8" t="s">
        <v>111</v>
      </c>
      <c r="F31" s="9">
        <v>117190503</v>
      </c>
      <c r="G31" s="8" t="s">
        <v>111</v>
      </c>
      <c r="H31" s="9">
        <v>124914943</v>
      </c>
      <c r="I31" s="8" t="s">
        <v>111</v>
      </c>
      <c r="J31" s="9">
        <v>1994838</v>
      </c>
      <c r="K31" s="8" t="s">
        <v>111</v>
      </c>
      <c r="L31" s="9">
        <v>5518437</v>
      </c>
      <c r="M31" s="8" t="s">
        <v>111</v>
      </c>
      <c r="N31" s="9">
        <v>7513275</v>
      </c>
      <c r="O31" s="8" t="s">
        <v>111</v>
      </c>
      <c r="P31" s="9">
        <v>5729602</v>
      </c>
      <c r="Q31" s="8" t="s">
        <v>111</v>
      </c>
      <c r="R31" s="9">
        <v>111672066</v>
      </c>
      <c r="S31" s="8" t="s">
        <v>111</v>
      </c>
      <c r="T31" s="9">
        <v>117401668</v>
      </c>
    </row>
    <row r="32" spans="1:20" x14ac:dyDescent="0.2">
      <c r="A32" s="17" t="s">
        <v>213</v>
      </c>
    </row>
  </sheetData>
  <mergeCells count="33">
    <mergeCell ref="A3:B3"/>
    <mergeCell ref="C3:T3"/>
    <mergeCell ref="A4:B4"/>
    <mergeCell ref="C4:T4"/>
    <mergeCell ref="A5:B5"/>
    <mergeCell ref="C5:T5"/>
    <mergeCell ref="K9:L9"/>
    <mergeCell ref="A6:B6"/>
    <mergeCell ref="C6:T6"/>
    <mergeCell ref="A7:B7"/>
    <mergeCell ref="C7:T7"/>
    <mergeCell ref="A8:B8"/>
    <mergeCell ref="C8:H8"/>
    <mergeCell ref="I8:N8"/>
    <mergeCell ref="O8:T8"/>
    <mergeCell ref="A9:B9"/>
    <mergeCell ref="C9:D9"/>
    <mergeCell ref="E9:F9"/>
    <mergeCell ref="G9:H9"/>
    <mergeCell ref="I9:J9"/>
    <mergeCell ref="C10:D10"/>
    <mergeCell ref="E10:F10"/>
    <mergeCell ref="G10:H10"/>
    <mergeCell ref="I10:J10"/>
    <mergeCell ref="K10:L10"/>
    <mergeCell ref="O10:P10"/>
    <mergeCell ref="Q10:R10"/>
    <mergeCell ref="S10:T10"/>
    <mergeCell ref="M9:N9"/>
    <mergeCell ref="O9:P9"/>
    <mergeCell ref="Q9:R9"/>
    <mergeCell ref="S9:T9"/>
    <mergeCell ref="M10:N10"/>
  </mergeCells>
  <hyperlinks>
    <hyperlink ref="A2" r:id="rId1" display="http://dati.istat.it/OECDStat_Metadata/ShowMetadata.ashx?Dataset=DCSC_TRAMERCIS1&amp;ShowOnWeb=true&amp;Lang=it" xr:uid="{00000000-0004-0000-0800-000000000000}"/>
    <hyperlink ref="C9" r:id="rId2" display="http://dati.istat.it/OECDStat_Metadata/ShowMetadata.ashx?Dataset=DCSC_TRAMERCIS1&amp;Coords=[LUNGHEZZA].[KM_UN_50]&amp;ShowOnWeb=true&amp;Lang=it" xr:uid="{00000000-0004-0000-0800-000001000000}"/>
    <hyperlink ref="E9" r:id="rId3" display="http://dati.istat.it/OECDStat_Metadata/ShowMetadata.ashx?Dataset=DCSC_TRAMERCIS1&amp;Coords=[LUNGHEZZA].[KM_GE_50]&amp;ShowOnWeb=true&amp;Lang=it" xr:uid="{00000000-0004-0000-0800-000002000000}"/>
    <hyperlink ref="I9" r:id="rId4" display="http://dati.istat.it/OECDStat_Metadata/ShowMetadata.ashx?Dataset=DCSC_TRAMERCIS1&amp;Coords=[LUNGHEZZA].[KM_UN_50]&amp;ShowOnWeb=true&amp;Lang=it" xr:uid="{00000000-0004-0000-0800-000003000000}"/>
    <hyperlink ref="K9" r:id="rId5" display="http://dati.istat.it/OECDStat_Metadata/ShowMetadata.ashx?Dataset=DCSC_TRAMERCIS1&amp;Coords=[LUNGHEZZA].[KM_GE_50]&amp;ShowOnWeb=true&amp;Lang=it" xr:uid="{00000000-0004-0000-0800-000004000000}"/>
    <hyperlink ref="O9" r:id="rId6" display="http://dati.istat.it/OECDStat_Metadata/ShowMetadata.ashx?Dataset=DCSC_TRAMERCIS1&amp;Coords=[LUNGHEZZA].[KM_UN_50]&amp;ShowOnWeb=true&amp;Lang=it" xr:uid="{00000000-0004-0000-0800-000005000000}"/>
    <hyperlink ref="Q9" r:id="rId7" display="http://dati.istat.it/OECDStat_Metadata/ShowMetadata.ashx?Dataset=DCSC_TRAMERCIS1&amp;Coords=[LUNGHEZZA].[KM_GE_50]&amp;ShowOnWeb=true&amp;Lang=it" xr:uid="{00000000-0004-0000-0800-000006000000}"/>
    <hyperlink ref="A32" r:id="rId8" display="http://dativ7a.istat.it//index.aspx?DatasetCode=DCSC_TRAMERCIS1" xr:uid="{00000000-0004-0000-0800-000007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5</vt:i4>
      </vt:variant>
    </vt:vector>
  </HeadingPairs>
  <TitlesOfParts>
    <vt:vector size="22" baseType="lpstr">
      <vt:lpstr> Tab.V.4.1A</vt:lpstr>
      <vt:lpstr>Per Tab.V.4.1A nuova</vt:lpstr>
      <vt:lpstr>Dati ISTAT di supporto</vt:lpstr>
      <vt:lpstr> Tab.V.4.2A </vt:lpstr>
      <vt:lpstr> Tab. V.4.3A</vt:lpstr>
      <vt:lpstr>Per Tab. V.4.3A nuova</vt:lpstr>
      <vt:lpstr>Dati Istat di supporto 2 t</vt:lpstr>
      <vt:lpstr>Dati Istat di supporto 2</vt:lpstr>
      <vt:lpstr>Dati Istat di supporto 2 tkm</vt:lpstr>
      <vt:lpstr>Dari Istat di supporto 3 tkm</vt:lpstr>
      <vt:lpstr> Tab.V.4.4A</vt:lpstr>
      <vt:lpstr>Per Tab. V.4.4A nuova</vt:lpstr>
      <vt:lpstr> Tab.V.4.5A</vt:lpstr>
      <vt:lpstr>Dati Istat di supporto 3</vt:lpstr>
      <vt:lpstr> Tab. V.4.6A</vt:lpstr>
      <vt:lpstr>Per Tab. V.4.6A</vt:lpstr>
      <vt:lpstr>Dati Istat di supporto 4</vt:lpstr>
      <vt:lpstr>' Tab. V.4.6A'!Area_stampa</vt:lpstr>
      <vt:lpstr>' Tab.V.4.1A'!Area_stampa</vt:lpstr>
      <vt:lpstr>' Tab.V.4.2A '!Area_stampa</vt:lpstr>
      <vt:lpstr>' Tab.V.4.4A'!Area_stampa</vt:lpstr>
      <vt:lpstr>' Tab.V.4.5A'!Area_stampa</vt:lpstr>
    </vt:vector>
  </TitlesOfParts>
  <Company>trasporti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Zacchi Giovanni</cp:lastModifiedBy>
  <cp:lastPrinted>2022-02-17T07:03:35Z</cp:lastPrinted>
  <dcterms:created xsi:type="dcterms:W3CDTF">2002-01-21T10:54:26Z</dcterms:created>
  <dcterms:modified xsi:type="dcterms:W3CDTF">2022-04-29T04:51:14Z</dcterms:modified>
</cp:coreProperties>
</file>